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4"/>
  </bookViews>
  <sheets>
    <sheet name="доходы" sheetId="1" r:id="rId1"/>
    <sheet name="расх 16 г" sheetId="2" r:id="rId2"/>
    <sheet name="ист" sheetId="3" r:id="rId3"/>
    <sheet name="МП" sheetId="4" r:id="rId4"/>
    <sheet name="числ" sheetId="5" r:id="rId5"/>
  </sheets>
  <definedNames/>
  <calcPr fullCalcOnLoad="1" refMode="R1C1"/>
</workbook>
</file>

<file path=xl/sharedStrings.xml><?xml version="1.0" encoding="utf-8"?>
<sst xmlns="http://schemas.openxmlformats.org/spreadsheetml/2006/main" count="1640" uniqueCount="465">
  <si>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</si>
  <si>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Приложение № 5</t>
  </si>
  <si>
    <t>наименование</t>
  </si>
  <si>
    <t xml:space="preserve">МП "Сохранность автомобильных дорог общего пользования местного значения муниципального образования «Приамурское городское поселение» </t>
  </si>
  <si>
    <t xml:space="preserve">МП "Ремонт дворовых территорий многоквартирных домов, проездов к дворовым территориям многоквартирных домов "Приамурского городского поселения" </t>
  </si>
  <si>
    <t xml:space="preserve">МП "Повышение безопасности дорожного движения на территории муниципального образования "Приамурское городское поселение" </t>
  </si>
  <si>
    <t>МП «Энергосбережение и повышение энергетической эффективности на территории Приамурского городского поселения»</t>
  </si>
  <si>
    <t xml:space="preserve">МП «Развитие сетей наружного освещения на территории муниципального образования «Приамурское городское поселение» </t>
  </si>
  <si>
    <t>МП "Проведение капитального ремонта жилого фонда Приамурского городского поселения"</t>
  </si>
  <si>
    <t>МП "Развитие физической культуры и спорта, формирование здорового образа жизни населения на территории Приамурского городского поселения"</t>
  </si>
  <si>
    <t>Обеспечение функционироваеия высшего должностного лица муниципального образования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</si>
  <si>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</si>
  <si>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</si>
  <si>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</si>
  <si>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</si>
  <si>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</si>
  <si>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</si>
  <si>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108 1 00 00110</t>
  </si>
  <si>
    <t>109 1 00 00110</t>
  </si>
  <si>
    <t>110 1 00 00110</t>
  </si>
  <si>
    <t>111 1 00 00110</t>
  </si>
  <si>
    <t>112 1 00 00110</t>
  </si>
  <si>
    <t>113 1 00 00110</t>
  </si>
  <si>
    <t>114 1 00 00110</t>
  </si>
  <si>
    <t>115 1 00 00110</t>
  </si>
  <si>
    <t>Обеспечение деятельности представительного органа муниципального образования</t>
  </si>
  <si>
    <t xml:space="preserve">Председатель Собрания депутатов муниципального образования   
</t>
  </si>
  <si>
    <t>Обеспечение деятельности органов местногосамоуправления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</si>
  <si>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</si>
  <si>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</si>
  <si>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</si>
  <si>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</si>
  <si>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</si>
  <si>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</si>
  <si>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</si>
  <si>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</si>
  <si>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</si>
  <si>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</si>
  <si>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</si>
  <si>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93 3 00 00000</t>
  </si>
  <si>
    <t>Осуществление отдельных государственных полномочий Еврейской автономной области</t>
  </si>
  <si>
    <t>93 3 00 21270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</si>
  <si>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</si>
  <si>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</si>
  <si>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</si>
  <si>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</si>
  <si>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</si>
  <si>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93 3 00 51180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</si>
  <si>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</si>
  <si>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</si>
  <si>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</si>
  <si>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</si>
  <si>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</si>
  <si>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Повышение технического уровня автомобильных дорог общего пользования местного значения</t>
  </si>
  <si>
    <t>01 0 01 04022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</si>
  <si>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</si>
  <si>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</si>
  <si>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</si>
  <si>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Улучшение транспортно-эксплуатационного и технического состояния дворовых территорий, проездов к дворовой территории</t>
  </si>
  <si>
    <t>02 0 01 05010</t>
  </si>
  <si>
    <t>Ремонт дворовой территории , проезда к дворовой территории многоквартирных домов</t>
  </si>
  <si>
    <t>04 0 00 00000</t>
  </si>
  <si>
    <t xml:space="preserve">МП «Энергосбережение и повышение энергетической эффективности на территории Приамурского городского поселения» на 2016-2020 годы» </t>
  </si>
  <si>
    <t>04 0 01 00000</t>
  </si>
  <si>
    <t>Повышение энергетической эффективности на территории муниципального образования</t>
  </si>
  <si>
    <t>04 0 01 04081</t>
  </si>
  <si>
    <t>Энергосбережение и повышение энергетической эффективности</t>
  </si>
  <si>
    <t>03 0 00 00000</t>
  </si>
  <si>
    <t>03 0 01 00000</t>
  </si>
  <si>
    <t>Уточнение февр</t>
  </si>
  <si>
    <t>Обеспечение и профилактика безопасных условий движения на автодорогах и в населенных пунктах Приамурского городского поселения" на 2015 год и на плановый период 2016 и 2017 годов"</t>
  </si>
  <si>
    <t>03 0 01 05030</t>
  </si>
  <si>
    <t>Организация мероприятий направленных на повышение безопасности дорожного движения</t>
  </si>
  <si>
    <t>06 0 00 00000</t>
  </si>
  <si>
    <t>06 0 01 00000</t>
  </si>
  <si>
    <t>Повышение уровня освещенности на территории муниципального образования</t>
  </si>
  <si>
    <t>06 0 01 05040</t>
  </si>
  <si>
    <t>Мероприятия по замене и переоборудованию осветительных приборов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</si>
  <si>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</si>
  <si>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</si>
  <si>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</si>
  <si>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</si>
  <si>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</si>
  <si>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Обеспечение  деятельности казенных учреждений</t>
  </si>
  <si>
    <t>Расходы на выплаты по оплате труда работников муниципальных казенных учреждений</t>
  </si>
  <si>
    <t>93 2 00 00210</t>
  </si>
  <si>
    <t>Расходы на выплаты по оплате труда работников домов культуры</t>
  </si>
  <si>
    <t>Ррасходы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</si>
  <si>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</si>
  <si>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</si>
  <si>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93 2 00 00290</t>
  </si>
  <si>
    <t>Расходы на обеспечение деятельности (оказание услуг) муниципальных казенных учреждений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</si>
  <si>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</si>
  <si>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</si>
  <si>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</si>
  <si>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театров, концертных и других организаций исполнительных искусств</t>
  </si>
  <si>
    <t>МП "Развитие физической культуры и спорта, формирование здорового образа жизни населения на территории Приамурского городского поселения"на 2016 год</t>
  </si>
  <si>
    <t>07 0 00 00000</t>
  </si>
  <si>
    <t>07 0 01 00000</t>
  </si>
  <si>
    <t>Развитие физической культуры и спорта, формирование здорового образа жизни"</t>
  </si>
  <si>
    <t>07 0 01 05070</t>
  </si>
  <si>
    <t>Организация мероприятий по подготовке, участию, проведению спортивных мероприятий</t>
  </si>
  <si>
    <t>07 0 01 05071</t>
  </si>
  <si>
    <t>Приобретение спортивного инвентаря, оборудования для оснащения спортивных сооружений</t>
  </si>
  <si>
    <t>07 0 01 05072</t>
  </si>
  <si>
    <t>Прочие мероприятия в области физической культуры и спорта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</si>
  <si>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</si>
  <si>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</si>
  <si>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</si>
  <si>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</si>
  <si>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</si>
  <si>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</si>
  <si>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2016 (тыс. рублей)</t>
  </si>
  <si>
    <t>83 4 00 35150</t>
  </si>
  <si>
    <t>МП «Развитие сетей наружного освещения на территории муниципального образования «Приамурское городское поселение» на 2015 год и на плановый период 2016 и 2017 годов»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</si>
  <si>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</si>
  <si>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</si>
  <si>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</si>
  <si>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МП «Энергосбережение и повышение энергетической эффективности в муниципальном образовании «Приамурское городское поселение» на 2010-2015 годы» 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</si>
  <si>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</si>
  <si>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</si>
  <si>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</si>
  <si>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</si>
  <si>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</si>
  <si>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</si>
  <si>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</si>
  <si>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</si>
  <si>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</si>
  <si>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</si>
  <si>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</si>
  <si>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</si>
  <si>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</si>
  <si>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</si>
  <si>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</si>
  <si>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</si>
  <si>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</si>
  <si>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Фонд оплаты труда и страховые взносы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</si>
  <si>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</si>
  <si>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</si>
  <si>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</si>
  <si>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</si>
  <si>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</si>
  <si>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</si>
  <si>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</si>
  <si>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</si>
  <si>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</si>
  <si>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</si>
  <si>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</si>
  <si>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</si>
  <si>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</si>
  <si>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</si>
  <si>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</si>
  <si>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</si>
  <si>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</si>
  <si>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</si>
  <si>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</si>
  <si>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</si>
  <si>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</si>
  <si>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 xml:space="preserve">Комплектование  книжных фондов библиотек муниципальных образований 
</t>
  </si>
  <si>
    <t xml:space="preserve">Иные межбюджетные трансферты
</t>
  </si>
  <si>
    <t>111</t>
  </si>
  <si>
    <t>112</t>
  </si>
  <si>
    <t>Уплата налога на имущество организаций и земельного налога</t>
  </si>
  <si>
    <t>851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</si>
  <si>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</si>
  <si>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</si>
  <si>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</si>
  <si>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</si>
  <si>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</si>
  <si>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</si>
  <si>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</si>
  <si>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</si>
  <si>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</si>
  <si>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</si>
  <si>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</si>
  <si>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</si>
  <si>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поселения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</si>
  <si>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</si>
  <si>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</si>
  <si>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</si>
  <si>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отдельных государственных полномочий в области архитектуры и градостроительства</t>
  </si>
  <si>
    <t>ИТОГО:</t>
  </si>
  <si>
    <t>14</t>
  </si>
  <si>
    <t>Реализация государственных функций, связанных с общегосударственным управлением</t>
  </si>
  <si>
    <t>110</t>
  </si>
  <si>
    <t>05 0 01 00000</t>
  </si>
  <si>
    <t>05 0 01 S2600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</si>
  <si>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</si>
  <si>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</si>
  <si>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</si>
  <si>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Уплата прочих налогов, сборов       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</si>
  <si>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</si>
  <si>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</si>
  <si>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</si>
  <si>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МП "Сохранность автомобильных дорог общего пользования местного значения муниципального образования «Приамурское городское поселение» на 2015 год и на плановый период 2016 и 2017 годов"</t>
  </si>
  <si>
    <t>МП "Ремонт дворовых территорий многоквартирных домов, проездов к дворовым территориям многоквартирных домов "Приамурского городского поселения" на 2015 и плановый период 2016 и 2017 годов"</t>
  </si>
  <si>
    <t xml:space="preserve">Прочая  закупка  товаров,  работ и услуг для государственных нужд                
</t>
  </si>
  <si>
    <t>Проведение выборов представительных органов поселения</t>
  </si>
  <si>
    <t>310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</si>
  <si>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</si>
  <si>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</si>
  <si>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 нужд</t>
  </si>
  <si>
    <t>Иные закупки товаров, работ и услуг для обеспечения государственных (муниципальных нужд)</t>
  </si>
  <si>
    <t>Муниципальные программы</t>
  </si>
  <si>
    <t>Иные бюджетные ассигнования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</si>
  <si>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</si>
  <si>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</si>
  <si>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</si>
  <si>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</si>
  <si>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</si>
  <si>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</si>
  <si>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</si>
  <si>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</si>
  <si>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</si>
  <si>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</si>
  <si>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</si>
  <si>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</si>
  <si>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</si>
  <si>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</si>
  <si>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</si>
  <si>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</si>
  <si>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</si>
  <si>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83 4 00 21802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</si>
  <si>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</si>
  <si>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</si>
  <si>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</si>
  <si>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</si>
  <si>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</si>
  <si>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</si>
  <si>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</si>
  <si>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</si>
  <si>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</si>
  <si>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83 2 00 00210</t>
  </si>
  <si>
    <t>83 2 00 00290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</si>
  <si>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</si>
  <si>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</si>
  <si>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</si>
  <si>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</si>
  <si>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</si>
  <si>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</si>
  <si>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</si>
  <si>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</si>
  <si>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</si>
  <si>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</si>
  <si>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</si>
  <si>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</si>
  <si>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</si>
  <si>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МП "Повышение безопасности дорожного движения на территории муниципального образования "Приамурское городское поселение" на 2015 год и на плановый период 2016 и 2017 годов</t>
  </si>
  <si>
    <t>РЗ</t>
  </si>
  <si>
    <t>ПР</t>
  </si>
  <si>
    <t>КЦСР</t>
  </si>
  <si>
    <t>КВР</t>
  </si>
  <si>
    <t>Сумма (тыс. рублей)</t>
  </si>
  <si>
    <t>ГРБС</t>
  </si>
  <si>
    <t>Приложение № 2</t>
  </si>
  <si>
    <t>Уточнение март</t>
  </si>
  <si>
    <t>Оплата взносов</t>
  </si>
  <si>
    <t>83 4 00 90040</t>
  </si>
  <si>
    <t>Организация и проведение мероприятий по развитию на территории муниципального образования физической культуры и массового спорта за счет прочих межбюджетных трансфертов передаваемые из бюджета муниципального района</t>
  </si>
  <si>
    <t>83 4 00 22321</t>
  </si>
  <si>
    <t>Наименование налога (сбора)</t>
  </si>
  <si>
    <t>2015 год, тыс. рублей</t>
  </si>
  <si>
    <t>Уточнение</t>
  </si>
  <si>
    <t>2016 год, тыс. рублей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</si>
  <si>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</si>
  <si>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</si>
  <si>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</si>
  <si>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</si>
  <si>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</si>
  <si>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</si>
  <si>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</si>
  <si>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</si>
  <si>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</si>
  <si>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</si>
  <si>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</si>
  <si>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</si>
  <si>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</si>
  <si>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</si>
  <si>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</si>
  <si>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</si>
  <si>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</si>
  <si>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</si>
  <si>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</si>
  <si>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</si>
  <si>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</si>
  <si>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</si>
  <si>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02240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</si>
  <si>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</si>
  <si>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</si>
  <si>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</si>
  <si>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</si>
  <si>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</si>
  <si>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</si>
  <si>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</si>
  <si>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</si>
  <si>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</si>
  <si>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</si>
  <si>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</si>
  <si>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</si>
  <si>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</si>
  <si>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</si>
  <si>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</si>
  <si>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</si>
  <si>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 xml:space="preserve">Земельный налог </t>
  </si>
  <si>
    <t>06033</t>
  </si>
  <si>
    <t>1000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</si>
  <si>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</si>
  <si>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</si>
  <si>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</si>
  <si>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</si>
  <si>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</si>
  <si>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</si>
  <si>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</si>
  <si>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</si>
  <si>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</si>
  <si>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</si>
  <si>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</si>
  <si>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</si>
  <si>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</si>
  <si>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</si>
  <si>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05035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</si>
  <si>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</si>
  <si>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</si>
  <si>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Доходы от сдачи в аренду имущества, составляющего казну городских поселений (за исключением земельных участков)</t>
  </si>
  <si>
    <t>09035</t>
  </si>
  <si>
    <t>Доходы от эксплуатации и использования имущества автомобильных дорог, находящихся в собственности городских поселений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</si>
  <si>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</si>
  <si>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</si>
  <si>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</si>
  <si>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</si>
  <si>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</si>
  <si>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</si>
  <si>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</si>
  <si>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</si>
  <si>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</si>
  <si>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</si>
  <si>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городских поселений</t>
  </si>
  <si>
    <t>02995</t>
  </si>
  <si>
    <t>Прочие доходы от компенсации затрат бюджетов городских поселений</t>
  </si>
  <si>
    <t>114</t>
  </si>
  <si>
    <t>ДОХОДЫ ОТ ПРОДАЖИ МАТЕРИАЛЬНЫХ И НЕМАТЕРИАЛЬНЫХ АКТИВОВ</t>
  </si>
  <si>
    <t>01050</t>
  </si>
  <si>
    <t>410</t>
  </si>
  <si>
    <t>Доходы от продажи квартир, находящихся в собственности городских поселений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</si>
  <si>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</si>
  <si>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</si>
  <si>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</si>
  <si>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</si>
  <si>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</si>
  <si>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</si>
  <si>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03050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</si>
  <si>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</si>
  <si>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</si>
  <si>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420</t>
  </si>
  <si>
    <t>Доходы от продажи нематериальных активов, находящихся в собственности городских поселений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</si>
  <si>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</si>
  <si>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</si>
  <si>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</si>
  <si>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116</t>
  </si>
  <si>
    <t>ШТРАФЫ, САНКЦИИ, ВОЗМЕЩЕНИЕ УЩЕРБА</t>
  </si>
  <si>
    <t>23050</t>
  </si>
  <si>
    <t>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</si>
  <si>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</si>
  <si>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23051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</si>
  <si>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</si>
  <si>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</si>
  <si>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</si>
  <si>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</si>
  <si>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</si>
  <si>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</si>
  <si>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</si>
  <si>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</si>
  <si>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</si>
  <si>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46000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</si>
  <si>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</si>
  <si>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51040</t>
  </si>
  <si>
    <t>90000</t>
  </si>
  <si>
    <t xml:space="preserve">Прочие поступления от денежных взысканий (штрафов) и иных сумм в возмещение ущерба, зачисляемые в бюджеты </t>
  </si>
  <si>
    <t>90050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</si>
  <si>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</si>
  <si>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</si>
  <si>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</si>
  <si>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</si>
  <si>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</si>
  <si>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поселений</t>
  </si>
  <si>
    <t>05050</t>
  </si>
  <si>
    <t>Прочие неналоговые доходы бюджетов городских поселений</t>
  </si>
  <si>
    <t>Итого налоговых и неналоговых доходов</t>
  </si>
  <si>
    <t>Безвозмездные поступления</t>
  </si>
  <si>
    <t>202</t>
  </si>
  <si>
    <t>Дотации бюджетам субъектов Российской Федерации и муниципальных образований</t>
  </si>
  <si>
    <t>01001</t>
  </si>
  <si>
    <t>151</t>
  </si>
  <si>
    <t>Дотации бюджетам городских поселений на выравнивание бюджетной обеспеченности</t>
  </si>
  <si>
    <t>01003</t>
  </si>
  <si>
    <t>Дотации бюджетам городских поселений на поддержку мер по обеспечению сбалансированности бюджетов</t>
  </si>
  <si>
    <t>01009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</si>
  <si>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</si>
  <si>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01999</t>
  </si>
  <si>
    <t>Прочие дотации бюджетам городских поселений</t>
  </si>
  <si>
    <t>0000000</t>
  </si>
  <si>
    <t>Субсидии бюджетам городских поселений бюджетной системы Российской Федерации (межбюджетные трансферты)</t>
  </si>
  <si>
    <t>Субвенции бюджетам субъектов Российской Федерации и муниципальных образований</t>
  </si>
  <si>
    <t>03003</t>
  </si>
  <si>
    <t>Субвенции бюджетам городских поселений на государственную регистрацию актов гражданского состояния</t>
  </si>
  <si>
    <t>03015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</si>
  <si>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</si>
  <si>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03024</t>
  </si>
  <si>
    <t>Субвенции бюджетам городских поселений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</si>
  <si>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</si>
  <si>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</si>
  <si>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Иные межбюджетные трансферты</t>
  </si>
  <si>
    <t>04999</t>
  </si>
  <si>
    <t>208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</si>
  <si>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</si>
  <si>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219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</si>
  <si>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</si>
  <si>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ВСЕГО ДОХОДОВ: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</si>
  <si>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</si>
  <si>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</si>
  <si>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</si>
  <si>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</si>
  <si>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</si>
  <si>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</si>
  <si>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</si>
  <si>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</si>
  <si>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</si>
  <si>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</si>
  <si>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</si>
  <si>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</si>
  <si>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</si>
  <si>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</si>
  <si>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</si>
  <si>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</si>
  <si>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</si>
  <si>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</si>
  <si>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</si>
  <si>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</si>
  <si>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</si>
  <si>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</si>
  <si>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</si>
  <si>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</si>
  <si>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</si>
  <si>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</si>
  <si>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Приложение № 4</t>
  </si>
  <si>
    <t>Прочие межбюджетные трансферты, передаваемые бюджетам городских поселений на реализацию мероприятий для развития на территории муниципального района физической культуры и массового спорта</t>
  </si>
  <si>
    <t>Отчет об исполнении доходов бюджета Приамурского городского поселения за 1 квартал 2016 года</t>
  </si>
  <si>
    <t>Приложение № 1</t>
  </si>
  <si>
    <t xml:space="preserve">к распоряжению администрации </t>
  </si>
  <si>
    <t>городского поселения</t>
  </si>
  <si>
    <t>План 2016 года, тыс. рублей</t>
  </si>
  <si>
    <t>Исполнение на 01.04.2016 года, тыс. рублей</t>
  </si>
  <si>
    <t>% исполнения</t>
  </si>
  <si>
    <t>Отчет об исполнении ведомственной структуры расходов бюджета Приамурского городского поселения за 1 квартал 2016 года</t>
  </si>
  <si>
    <t>Источники внутреннего финансирования дефицита бюджета  Приамурского городского поселения      за 1 квартал 2016 года</t>
  </si>
  <si>
    <t>Отчет об исполнении муниципальных программ, предусмотренных к финансированию из бюджета Приамурского городского поселения за 1 квартал 2016 года</t>
  </si>
  <si>
    <t>к распоряжению администрации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</si>
  <si>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</si>
  <si>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</si>
  <si>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</si>
  <si>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</si>
  <si>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Приамурского городского поселения, работников муниципальных учреждений  и фактических затратах на их денежное содержание за 1 квартал 2016 года</t>
  </si>
  <si>
    <t>Приложение № 3</t>
  </si>
  <si>
    <t>Возврат остатков субсидий, субвенций и иных межбюджетных трансфертов, имеющих целевое назначение, прошлых лет</t>
  </si>
  <si>
    <t>от 30.06.2016 № 135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</si>
</sst>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7" fontId="4" fillId="0" borderId="10" xfId="0" applyNumberFormat="1" applyFont="1" applyBorder="1" applyAlignment="1">
      <alignment horizontal="center" vertical="top" wrapText="1"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2" fontId="16" fillId="0" borderId="14" xfId="0" applyNumberFormat="1" applyFont="1" applyFill="1" applyBorder="1" applyAlignment="1">
      <alignment horizontal="right"/>
    </xf>
    <xf numFmtId="2" fontId="15" fillId="0" borderId="14" xfId="0" applyNumberFormat="1" applyFont="1" applyFill="1" applyBorder="1" applyAlignment="1">
      <alignment horizontal="right"/>
    </xf>
    <xf numFmtId="2" fontId="11" fillId="0" borderId="14" xfId="0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60" applyNumberFormat="1" applyFont="1" applyFill="1" applyBorder="1" applyAlignment="1">
      <alignment horizontal="right"/>
    </xf>
    <xf numFmtId="2" fontId="12" fillId="0" borderId="10" xfId="6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49" fontId="14" fillId="32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166" fontId="11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 applyAlignment="1">
      <alignment horizontal="right"/>
    </xf>
    <xf numFmtId="166" fontId="13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10" xfId="0" applyNumberFormat="1" applyFont="1" applyFill="1" applyBorder="1" applyAlignment="1">
      <alignment horizontal="right"/>
    </xf>
    <xf numFmtId="166" fontId="12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wrapText="1"/>
    </xf>
    <xf numFmtId="49" fontId="18" fillId="0" borderId="11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166" fontId="15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3" xfId="0" applyFont="1" applyBorder="1" applyAlignment="1">
      <alignment vertical="top" wrapText="1"/>
    </xf>
    <xf numFmtId="2" fontId="15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2" fontId="11" fillId="0" borderId="14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166" fontId="16" fillId="0" borderId="14" xfId="0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6" fontId="14" fillId="0" borderId="10" xfId="0" applyNumberFormat="1" applyFont="1" applyBorder="1" applyAlignment="1">
      <alignment/>
    </xf>
    <xf numFmtId="169" fontId="11" fillId="0" borderId="10" xfId="0" applyNumberFormat="1" applyFont="1" applyFill="1" applyBorder="1" applyAlignment="1">
      <alignment horizontal="right"/>
    </xf>
    <xf numFmtId="169" fontId="12" fillId="0" borderId="10" xfId="0" applyNumberFormat="1" applyFont="1" applyBorder="1" applyAlignment="1">
      <alignment/>
    </xf>
    <xf numFmtId="169" fontId="11" fillId="0" borderId="14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>
      <alignment horizontal="right"/>
    </xf>
    <xf numFmtId="169" fontId="16" fillId="0" borderId="14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177" fontId="14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177" fontId="12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wrapText="1"/>
    </xf>
    <xf numFmtId="177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12" fillId="32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left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/>
    </xf>
    <xf numFmtId="166" fontId="17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6" fontId="12" fillId="0" borderId="10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169" fontId="17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0" fontId="4" fillId="0" borderId="0" xfId="0" applyFont="1" applyFill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165" fontId="9" fillId="0" borderId="10" xfId="0" applyNumberFormat="1" applyFont="1" applyFill="1" applyBorder="1" applyAlignment="1">
      <alignment horizontal="right"/>
    </xf>
    <xf numFmtId="166" fontId="16" fillId="0" borderId="14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67" fontId="12" fillId="0" borderId="10" xfId="0" applyNumberFormat="1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 horizontal="center"/>
    </xf>
    <xf numFmtId="167" fontId="16" fillId="0" borderId="14" xfId="0" applyNumberFormat="1" applyFont="1" applyFill="1" applyBorder="1" applyAlignment="1">
      <alignment horizontal="right"/>
    </xf>
    <xf numFmtId="167" fontId="15" fillId="0" borderId="14" xfId="0" applyNumberFormat="1" applyFont="1" applyFill="1" applyBorder="1" applyAlignment="1">
      <alignment horizontal="right"/>
    </xf>
    <xf numFmtId="167" fontId="11" fillId="0" borderId="14" xfId="0" applyNumberFormat="1" applyFont="1" applyFill="1" applyBorder="1" applyAlignment="1">
      <alignment horizontal="right"/>
    </xf>
    <xf numFmtId="167" fontId="12" fillId="0" borderId="14" xfId="0" applyNumberFormat="1" applyFont="1" applyFill="1" applyBorder="1" applyAlignment="1">
      <alignment/>
    </xf>
    <xf numFmtId="167" fontId="15" fillId="0" borderId="10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 horizontal="right"/>
    </xf>
    <xf numFmtId="167" fontId="12" fillId="0" borderId="10" xfId="0" applyNumberFormat="1" applyFont="1" applyFill="1" applyBorder="1" applyAlignment="1">
      <alignment/>
    </xf>
    <xf numFmtId="167" fontId="14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17" fillId="0" borderId="10" xfId="0" applyNumberFormat="1" applyFont="1" applyBorder="1" applyAlignment="1">
      <alignment/>
    </xf>
    <xf numFmtId="167" fontId="13" fillId="0" borderId="10" xfId="0" applyNumberFormat="1" applyFont="1" applyBorder="1" applyAlignment="1">
      <alignment/>
    </xf>
    <xf numFmtId="167" fontId="14" fillId="0" borderId="10" xfId="0" applyNumberFormat="1" applyFont="1" applyFill="1" applyBorder="1" applyAlignment="1">
      <alignment/>
    </xf>
    <xf numFmtId="167" fontId="16" fillId="0" borderId="10" xfId="0" applyNumberFormat="1" applyFont="1" applyFill="1" applyBorder="1" applyAlignment="1">
      <alignment horizontal="right"/>
    </xf>
    <xf numFmtId="167" fontId="14" fillId="0" borderId="10" xfId="0" applyNumberFormat="1" applyFont="1" applyBorder="1" applyAlignment="1">
      <alignment/>
    </xf>
    <xf numFmtId="167" fontId="11" fillId="0" borderId="10" xfId="60" applyNumberFormat="1" applyFont="1" applyFill="1" applyBorder="1" applyAlignment="1">
      <alignment horizontal="right"/>
    </xf>
    <xf numFmtId="167" fontId="15" fillId="0" borderId="10" xfId="60" applyNumberFormat="1" applyFont="1" applyFill="1" applyBorder="1" applyAlignment="1">
      <alignment horizontal="right"/>
    </xf>
    <xf numFmtId="167" fontId="12" fillId="0" borderId="10" xfId="60" applyNumberFormat="1" applyFont="1" applyFill="1" applyBorder="1" applyAlignment="1">
      <alignment horizontal="right"/>
    </xf>
    <xf numFmtId="167" fontId="16" fillId="0" borderId="10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3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 horizontal="right"/>
    </xf>
    <xf numFmtId="167" fontId="1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167" fontId="4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177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6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7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 wrapText="1"/>
    </xf>
    <xf numFmtId="176" fontId="16" fillId="0" borderId="10" xfId="0" applyNumberFormat="1" applyFont="1" applyFill="1" applyBorder="1" applyAlignment="1">
      <alignment wrapText="1"/>
    </xf>
    <xf numFmtId="177" fontId="13" fillId="0" borderId="10" xfId="0" applyNumberFormat="1" applyFont="1" applyFill="1" applyBorder="1" applyAlignment="1">
      <alignment wrapText="1"/>
    </xf>
    <xf numFmtId="176" fontId="13" fillId="0" borderId="10" xfId="0" applyNumberFormat="1" applyFont="1" applyFill="1" applyBorder="1" applyAlignment="1">
      <alignment wrapText="1"/>
    </xf>
    <xf numFmtId="177" fontId="12" fillId="0" borderId="10" xfId="0" applyNumberFormat="1" applyFont="1" applyFill="1" applyBorder="1" applyAlignment="1">
      <alignment wrapText="1"/>
    </xf>
    <xf numFmtId="176" fontId="12" fillId="0" borderId="10" xfId="0" applyNumberFormat="1" applyFont="1" applyFill="1" applyBorder="1" applyAlignment="1">
      <alignment wrapText="1"/>
    </xf>
    <xf numFmtId="177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3.375" style="25" customWidth="1"/>
    <col min="2" max="2" width="6.00390625" style="25" customWidth="1"/>
    <col min="3" max="3" width="2.75390625" style="25" customWidth="1"/>
    <col min="4" max="4" width="4.375" style="25" customWidth="1"/>
    <col min="5" max="5" width="3.625" style="25" customWidth="1"/>
    <col min="6" max="6" width="62.00390625" style="25" customWidth="1"/>
    <col min="7" max="7" width="10.625" style="25" hidden="1" customWidth="1"/>
    <col min="8" max="8" width="8.375" style="25" hidden="1" customWidth="1"/>
    <col min="9" max="9" width="14.75390625" style="25" hidden="1" customWidth="1"/>
    <col min="10" max="10" width="15.875" style="25" hidden="1" customWidth="1"/>
    <col min="11" max="11" width="12.25390625" style="25" customWidth="1"/>
    <col min="12" max="12" width="11.75390625" style="25" customWidth="1"/>
    <col min="13" max="13" width="6.00390625" style="25" customWidth="1"/>
    <col min="14" max="16384" width="9.125" style="25" customWidth="1"/>
  </cols>
  <sheetData>
    <row r="1" spans="1:11" s="1" customFormat="1" ht="15.75">
      <c r="A1" s="140"/>
      <c r="B1" s="140"/>
      <c r="C1" s="141"/>
      <c r="D1" s="141"/>
      <c r="E1" s="142"/>
      <c r="F1" s="199"/>
      <c r="G1" s="199"/>
      <c r="H1" s="199"/>
      <c r="I1" s="199"/>
      <c r="J1" s="199"/>
      <c r="K1" s="202" t="s">
        <v>447</v>
      </c>
    </row>
    <row r="2" spans="1:11" s="1" customFormat="1" ht="15.75">
      <c r="A2" s="140"/>
      <c r="B2" s="140"/>
      <c r="C2" s="141"/>
      <c r="D2" s="141"/>
      <c r="E2" s="142"/>
      <c r="F2" s="199"/>
      <c r="G2" s="199"/>
      <c r="H2" s="199"/>
      <c r="I2" s="199"/>
      <c r="K2" s="228" t="s">
        <v>448</v>
      </c>
    </row>
    <row r="3" spans="1:11" s="1" customFormat="1" ht="15.75">
      <c r="A3" s="140"/>
      <c r="B3" s="140"/>
      <c r="C3" s="141"/>
      <c r="D3" s="141"/>
      <c r="E3" s="142"/>
      <c r="F3" s="199"/>
      <c r="G3" s="199"/>
      <c r="H3" s="199"/>
      <c r="I3" s="199"/>
      <c r="J3" s="199"/>
      <c r="K3" s="228" t="s">
        <v>449</v>
      </c>
    </row>
    <row r="4" spans="1:11" s="1" customFormat="1" ht="15.75">
      <c r="A4" s="140"/>
      <c r="B4" s="140"/>
      <c r="C4" s="141"/>
      <c r="D4" s="141"/>
      <c r="E4" s="142"/>
      <c r="K4" s="228" t="s">
        <v>464</v>
      </c>
    </row>
    <row r="5" s="1" customFormat="1" ht="12.75" customHeight="1"/>
    <row r="6" spans="1:13" s="1" customFormat="1" ht="16.5" customHeight="1">
      <c r="A6" s="280" t="s">
        <v>446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6" ht="12.75">
      <c r="A7" s="143"/>
      <c r="B7" s="143"/>
      <c r="C7" s="143"/>
      <c r="D7" s="143"/>
      <c r="E7" s="143"/>
      <c r="F7" s="143"/>
    </row>
    <row r="8" spans="1:13" ht="52.5" customHeight="1">
      <c r="A8" s="286"/>
      <c r="B8" s="286"/>
      <c r="C8" s="286"/>
      <c r="D8" s="286"/>
      <c r="E8" s="286"/>
      <c r="F8" s="145" t="s">
        <v>260</v>
      </c>
      <c r="G8" s="146" t="s">
        <v>261</v>
      </c>
      <c r="H8" s="146" t="s">
        <v>262</v>
      </c>
      <c r="I8" s="146" t="s">
        <v>263</v>
      </c>
      <c r="J8" s="146" t="s">
        <v>255</v>
      </c>
      <c r="K8" s="229" t="s">
        <v>450</v>
      </c>
      <c r="L8" s="229" t="s">
        <v>451</v>
      </c>
      <c r="M8" s="230" t="s">
        <v>452</v>
      </c>
    </row>
    <row r="9" spans="1:13" s="147" customFormat="1" ht="12.75">
      <c r="A9" s="281">
        <v>1</v>
      </c>
      <c r="B9" s="281"/>
      <c r="C9" s="281"/>
      <c r="D9" s="281"/>
      <c r="E9" s="281"/>
      <c r="F9" s="26">
        <v>2</v>
      </c>
      <c r="G9" s="26">
        <v>3</v>
      </c>
      <c r="H9" s="26">
        <v>4</v>
      </c>
      <c r="I9" s="26">
        <v>3</v>
      </c>
      <c r="J9" s="26">
        <v>4</v>
      </c>
      <c r="K9" s="26">
        <v>3</v>
      </c>
      <c r="L9" s="26">
        <v>4</v>
      </c>
      <c r="M9" s="26">
        <v>5</v>
      </c>
    </row>
    <row r="10" spans="1:13" s="27" customFormat="1" ht="12.75">
      <c r="A10" s="148"/>
      <c r="B10" s="148"/>
      <c r="C10" s="148"/>
      <c r="D10" s="148"/>
      <c r="E10" s="148"/>
      <c r="F10" s="149" t="s">
        <v>264</v>
      </c>
      <c r="G10" s="150">
        <f aca="true" t="shared" si="0" ref="G10:L10">G11+G17+G23+G27+G35+G42+G47+G57+G68</f>
        <v>13897.5</v>
      </c>
      <c r="H10" s="150">
        <f t="shared" si="0"/>
        <v>0</v>
      </c>
      <c r="I10" s="150">
        <f t="shared" si="0"/>
        <v>15895.1</v>
      </c>
      <c r="J10" s="150">
        <f t="shared" si="0"/>
        <v>0</v>
      </c>
      <c r="K10" s="262">
        <f t="shared" si="0"/>
        <v>15895.1</v>
      </c>
      <c r="L10" s="263">
        <f t="shared" si="0"/>
        <v>3707.2938</v>
      </c>
      <c r="M10" s="264">
        <f>L10/K10*100</f>
        <v>23.32350095312392</v>
      </c>
    </row>
    <row r="11" spans="1:13" s="27" customFormat="1" ht="12.75">
      <c r="A11" s="148" t="s">
        <v>265</v>
      </c>
      <c r="B11" s="148" t="s">
        <v>266</v>
      </c>
      <c r="C11" s="148" t="s">
        <v>267</v>
      </c>
      <c r="D11" s="148" t="s">
        <v>268</v>
      </c>
      <c r="E11" s="148" t="s">
        <v>269</v>
      </c>
      <c r="F11" s="149" t="s">
        <v>270</v>
      </c>
      <c r="G11" s="150">
        <f aca="true" t="shared" si="1" ref="G11:L11">G12</f>
        <v>5400</v>
      </c>
      <c r="H11" s="150">
        <f t="shared" si="1"/>
        <v>0</v>
      </c>
      <c r="I11" s="150">
        <f t="shared" si="1"/>
        <v>5636</v>
      </c>
      <c r="J11" s="150">
        <f t="shared" si="1"/>
        <v>0</v>
      </c>
      <c r="K11" s="262">
        <f t="shared" si="1"/>
        <v>5636</v>
      </c>
      <c r="L11" s="263">
        <f t="shared" si="1"/>
        <v>1199.56189</v>
      </c>
      <c r="M11" s="264">
        <f aca="true" t="shared" si="2" ref="M11:M74">L11/K11*100</f>
        <v>21.283922817601134</v>
      </c>
    </row>
    <row r="12" spans="1:13" s="27" customFormat="1" ht="12.75">
      <c r="A12" s="151" t="s">
        <v>265</v>
      </c>
      <c r="B12" s="151" t="s">
        <v>271</v>
      </c>
      <c r="C12" s="151" t="s">
        <v>122</v>
      </c>
      <c r="D12" s="151" t="s">
        <v>268</v>
      </c>
      <c r="E12" s="151" t="s">
        <v>184</v>
      </c>
      <c r="F12" s="152" t="s">
        <v>272</v>
      </c>
      <c r="G12" s="153">
        <f aca="true" t="shared" si="3" ref="G12:L12">G13+G15+G14+G16</f>
        <v>5400</v>
      </c>
      <c r="H12" s="153">
        <f t="shared" si="3"/>
        <v>0</v>
      </c>
      <c r="I12" s="153">
        <f t="shared" si="3"/>
        <v>5636</v>
      </c>
      <c r="J12" s="153">
        <f t="shared" si="3"/>
        <v>0</v>
      </c>
      <c r="K12" s="265">
        <f t="shared" si="3"/>
        <v>5636</v>
      </c>
      <c r="L12" s="266">
        <f t="shared" si="3"/>
        <v>1199.56189</v>
      </c>
      <c r="M12" s="267">
        <f t="shared" si="2"/>
        <v>21.283922817601134</v>
      </c>
    </row>
    <row r="13" spans="1:13" s="157" customFormat="1" ht="54" customHeight="1">
      <c r="A13" s="154" t="s">
        <v>265</v>
      </c>
      <c r="B13" s="154" t="s">
        <v>273</v>
      </c>
      <c r="C13" s="154" t="s">
        <v>122</v>
      </c>
      <c r="D13" s="154" t="s">
        <v>268</v>
      </c>
      <c r="E13" s="154" t="s">
        <v>184</v>
      </c>
      <c r="F13" s="155" t="s">
        <v>274</v>
      </c>
      <c r="G13" s="156">
        <v>5400</v>
      </c>
      <c r="H13" s="156">
        <v>0</v>
      </c>
      <c r="I13" s="156">
        <v>5620</v>
      </c>
      <c r="J13" s="156">
        <v>0</v>
      </c>
      <c r="K13" s="268">
        <v>5620</v>
      </c>
      <c r="L13" s="269">
        <v>1178.52449</v>
      </c>
      <c r="M13" s="267">
        <f t="shared" si="2"/>
        <v>20.97018665480427</v>
      </c>
    </row>
    <row r="14" spans="1:13" ht="80.25" customHeight="1">
      <c r="A14" s="154" t="s">
        <v>265</v>
      </c>
      <c r="B14" s="154" t="s">
        <v>275</v>
      </c>
      <c r="C14" s="154" t="s">
        <v>122</v>
      </c>
      <c r="D14" s="154" t="s">
        <v>268</v>
      </c>
      <c r="E14" s="154" t="s">
        <v>184</v>
      </c>
      <c r="F14" s="158" t="s">
        <v>276</v>
      </c>
      <c r="G14" s="156">
        <v>0</v>
      </c>
      <c r="H14" s="156">
        <v>0</v>
      </c>
      <c r="I14" s="156">
        <v>10</v>
      </c>
      <c r="J14" s="156">
        <v>0</v>
      </c>
      <c r="K14" s="268">
        <v>10</v>
      </c>
      <c r="L14" s="269">
        <v>4.53233</v>
      </c>
      <c r="M14" s="267">
        <f t="shared" si="2"/>
        <v>45.3233</v>
      </c>
    </row>
    <row r="15" spans="1:13" ht="39.75" customHeight="1">
      <c r="A15" s="154" t="s">
        <v>265</v>
      </c>
      <c r="B15" s="154" t="s">
        <v>277</v>
      </c>
      <c r="C15" s="154" t="s">
        <v>122</v>
      </c>
      <c r="D15" s="154" t="s">
        <v>268</v>
      </c>
      <c r="E15" s="154" t="s">
        <v>184</v>
      </c>
      <c r="F15" s="159" t="s">
        <v>278</v>
      </c>
      <c r="G15" s="156">
        <v>0</v>
      </c>
      <c r="H15" s="156">
        <v>0</v>
      </c>
      <c r="I15" s="156">
        <v>6</v>
      </c>
      <c r="J15" s="156">
        <v>0</v>
      </c>
      <c r="K15" s="268">
        <v>6</v>
      </c>
      <c r="L15" s="269">
        <v>14.70947</v>
      </c>
      <c r="M15" s="267">
        <f t="shared" si="2"/>
        <v>245.15783333333334</v>
      </c>
    </row>
    <row r="16" spans="1:13" ht="69" customHeight="1">
      <c r="A16" s="154" t="s">
        <v>265</v>
      </c>
      <c r="B16" s="154" t="s">
        <v>279</v>
      </c>
      <c r="C16" s="154" t="s">
        <v>122</v>
      </c>
      <c r="D16" s="154" t="s">
        <v>268</v>
      </c>
      <c r="E16" s="154" t="s">
        <v>184</v>
      </c>
      <c r="F16" s="159" t="s">
        <v>280</v>
      </c>
      <c r="G16" s="156">
        <v>0</v>
      </c>
      <c r="H16" s="156">
        <v>0</v>
      </c>
      <c r="I16" s="156">
        <v>0</v>
      </c>
      <c r="J16" s="156">
        <v>0</v>
      </c>
      <c r="K16" s="268">
        <v>0</v>
      </c>
      <c r="L16" s="269">
        <v>1.7956</v>
      </c>
      <c r="M16" s="267">
        <v>0</v>
      </c>
    </row>
    <row r="17" spans="1:13" s="161" customFormat="1" ht="27.75" customHeight="1">
      <c r="A17" s="148" t="s">
        <v>281</v>
      </c>
      <c r="B17" s="148" t="s">
        <v>266</v>
      </c>
      <c r="C17" s="148" t="s">
        <v>267</v>
      </c>
      <c r="D17" s="148" t="s">
        <v>268</v>
      </c>
      <c r="E17" s="148" t="s">
        <v>269</v>
      </c>
      <c r="F17" s="160" t="s">
        <v>282</v>
      </c>
      <c r="G17" s="150">
        <f aca="true" t="shared" si="4" ref="G17:L17">G18</f>
        <v>1464.7</v>
      </c>
      <c r="H17" s="150">
        <f t="shared" si="4"/>
        <v>0</v>
      </c>
      <c r="I17" s="150">
        <f t="shared" si="4"/>
        <v>2017.1</v>
      </c>
      <c r="J17" s="150">
        <f t="shared" si="4"/>
        <v>0</v>
      </c>
      <c r="K17" s="262">
        <f t="shared" si="4"/>
        <v>2017.1</v>
      </c>
      <c r="L17" s="263">
        <f t="shared" si="4"/>
        <v>519.0123100000001</v>
      </c>
      <c r="M17" s="264">
        <f t="shared" si="2"/>
        <v>25.73061871002926</v>
      </c>
    </row>
    <row r="18" spans="1:13" ht="27" customHeight="1">
      <c r="A18" s="151" t="s">
        <v>281</v>
      </c>
      <c r="B18" s="151" t="s">
        <v>271</v>
      </c>
      <c r="C18" s="151" t="s">
        <v>122</v>
      </c>
      <c r="D18" s="151" t="s">
        <v>268</v>
      </c>
      <c r="E18" s="151" t="s">
        <v>184</v>
      </c>
      <c r="F18" s="162" t="s">
        <v>283</v>
      </c>
      <c r="G18" s="153">
        <f aca="true" t="shared" si="5" ref="G18:L18">G19+G20+G21+G22</f>
        <v>1464.7</v>
      </c>
      <c r="H18" s="153">
        <f t="shared" si="5"/>
        <v>0</v>
      </c>
      <c r="I18" s="153">
        <f t="shared" si="5"/>
        <v>2017.1</v>
      </c>
      <c r="J18" s="153">
        <f t="shared" si="5"/>
        <v>0</v>
      </c>
      <c r="K18" s="265">
        <f t="shared" si="5"/>
        <v>2017.1</v>
      </c>
      <c r="L18" s="266">
        <f t="shared" si="5"/>
        <v>519.0123100000001</v>
      </c>
      <c r="M18" s="267">
        <f t="shared" si="2"/>
        <v>25.73061871002926</v>
      </c>
    </row>
    <row r="19" spans="1:13" ht="51">
      <c r="A19" s="163" t="s">
        <v>281</v>
      </c>
      <c r="B19" s="163" t="s">
        <v>284</v>
      </c>
      <c r="C19" s="28" t="s">
        <v>122</v>
      </c>
      <c r="D19" s="28" t="s">
        <v>268</v>
      </c>
      <c r="E19" s="28" t="s">
        <v>184</v>
      </c>
      <c r="F19" s="159" t="s">
        <v>285</v>
      </c>
      <c r="G19" s="156">
        <v>447.9</v>
      </c>
      <c r="H19" s="156">
        <v>0</v>
      </c>
      <c r="I19" s="156">
        <v>444.1</v>
      </c>
      <c r="J19" s="156">
        <v>0</v>
      </c>
      <c r="K19" s="268">
        <v>444.1</v>
      </c>
      <c r="L19" s="269">
        <v>180.53391</v>
      </c>
      <c r="M19" s="267">
        <f t="shared" si="2"/>
        <v>40.651634766944376</v>
      </c>
    </row>
    <row r="20" spans="1:13" ht="63.75">
      <c r="A20" s="163" t="s">
        <v>281</v>
      </c>
      <c r="B20" s="163" t="s">
        <v>286</v>
      </c>
      <c r="C20" s="28" t="s">
        <v>122</v>
      </c>
      <c r="D20" s="28" t="s">
        <v>268</v>
      </c>
      <c r="E20" s="28" t="s">
        <v>184</v>
      </c>
      <c r="F20" s="164" t="s">
        <v>0</v>
      </c>
      <c r="G20" s="156">
        <v>16.7</v>
      </c>
      <c r="H20" s="156">
        <v>0</v>
      </c>
      <c r="I20" s="156">
        <v>10.9</v>
      </c>
      <c r="J20" s="156">
        <v>0</v>
      </c>
      <c r="K20" s="268">
        <v>10.9</v>
      </c>
      <c r="L20" s="269">
        <v>3.15374</v>
      </c>
      <c r="M20" s="267">
        <f t="shared" si="2"/>
        <v>28.933394495412845</v>
      </c>
    </row>
    <row r="21" spans="1:13" ht="51">
      <c r="A21" s="163" t="s">
        <v>281</v>
      </c>
      <c r="B21" s="163" t="s">
        <v>287</v>
      </c>
      <c r="C21" s="28" t="s">
        <v>122</v>
      </c>
      <c r="D21" s="28" t="s">
        <v>268</v>
      </c>
      <c r="E21" s="28" t="s">
        <v>184</v>
      </c>
      <c r="F21" s="159" t="s">
        <v>288</v>
      </c>
      <c r="G21" s="156">
        <v>981.1</v>
      </c>
      <c r="H21" s="156">
        <v>0</v>
      </c>
      <c r="I21" s="156">
        <v>1562.1</v>
      </c>
      <c r="J21" s="156">
        <v>0</v>
      </c>
      <c r="K21" s="268">
        <v>1562.1</v>
      </c>
      <c r="L21" s="269">
        <v>367.785</v>
      </c>
      <c r="M21" s="267">
        <f t="shared" si="2"/>
        <v>23.54426733243711</v>
      </c>
    </row>
    <row r="22" spans="1:13" ht="51">
      <c r="A22" s="28" t="s">
        <v>281</v>
      </c>
      <c r="B22" s="163" t="s">
        <v>289</v>
      </c>
      <c r="C22" s="28" t="s">
        <v>122</v>
      </c>
      <c r="D22" s="28" t="s">
        <v>268</v>
      </c>
      <c r="E22" s="28" t="s">
        <v>184</v>
      </c>
      <c r="F22" s="159" t="s">
        <v>290</v>
      </c>
      <c r="G22" s="156">
        <v>19</v>
      </c>
      <c r="H22" s="156">
        <v>0</v>
      </c>
      <c r="I22" s="156">
        <v>0</v>
      </c>
      <c r="J22" s="156">
        <v>0</v>
      </c>
      <c r="K22" s="268">
        <v>0</v>
      </c>
      <c r="L22" s="269">
        <v>-32.46034</v>
      </c>
      <c r="M22" s="267">
        <v>0</v>
      </c>
    </row>
    <row r="23" spans="1:13" ht="12.75" customHeight="1">
      <c r="A23" s="148" t="s">
        <v>291</v>
      </c>
      <c r="B23" s="148" t="s">
        <v>266</v>
      </c>
      <c r="C23" s="148" t="s">
        <v>267</v>
      </c>
      <c r="D23" s="148" t="s">
        <v>268</v>
      </c>
      <c r="E23" s="148" t="s">
        <v>269</v>
      </c>
      <c r="F23" s="165" t="s">
        <v>292</v>
      </c>
      <c r="G23" s="150">
        <f aca="true" t="shared" si="6" ref="G23:L23">G24</f>
        <v>8</v>
      </c>
      <c r="H23" s="150">
        <f t="shared" si="6"/>
        <v>0</v>
      </c>
      <c r="I23" s="150">
        <f t="shared" si="6"/>
        <v>2</v>
      </c>
      <c r="J23" s="150">
        <f t="shared" si="6"/>
        <v>0</v>
      </c>
      <c r="K23" s="262">
        <f t="shared" si="6"/>
        <v>2</v>
      </c>
      <c r="L23" s="263">
        <f t="shared" si="6"/>
        <v>0</v>
      </c>
      <c r="M23" s="264">
        <f t="shared" si="2"/>
        <v>0</v>
      </c>
    </row>
    <row r="24" spans="1:13" s="167" customFormat="1" ht="13.5" customHeight="1">
      <c r="A24" s="166" t="s">
        <v>291</v>
      </c>
      <c r="B24" s="166" t="s">
        <v>293</v>
      </c>
      <c r="C24" s="166" t="s">
        <v>122</v>
      </c>
      <c r="D24" s="166" t="s">
        <v>268</v>
      </c>
      <c r="E24" s="166" t="s">
        <v>184</v>
      </c>
      <c r="F24" s="162" t="s">
        <v>294</v>
      </c>
      <c r="G24" s="153">
        <f aca="true" t="shared" si="7" ref="G24:L24">G25+G26</f>
        <v>8</v>
      </c>
      <c r="H24" s="153">
        <f t="shared" si="7"/>
        <v>0</v>
      </c>
      <c r="I24" s="153">
        <f t="shared" si="7"/>
        <v>2</v>
      </c>
      <c r="J24" s="153">
        <f t="shared" si="7"/>
        <v>0</v>
      </c>
      <c r="K24" s="265">
        <f t="shared" si="7"/>
        <v>2</v>
      </c>
      <c r="L24" s="266">
        <f t="shared" si="7"/>
        <v>0</v>
      </c>
      <c r="M24" s="267">
        <f t="shared" si="2"/>
        <v>0</v>
      </c>
    </row>
    <row r="25" spans="1:13" s="167" customFormat="1" ht="13.5">
      <c r="A25" s="168" t="s">
        <v>291</v>
      </c>
      <c r="B25" s="168" t="s">
        <v>295</v>
      </c>
      <c r="C25" s="168" t="s">
        <v>122</v>
      </c>
      <c r="D25" s="168" t="s">
        <v>268</v>
      </c>
      <c r="E25" s="168" t="s">
        <v>184</v>
      </c>
      <c r="F25" s="159" t="s">
        <v>294</v>
      </c>
      <c r="G25" s="156">
        <v>8</v>
      </c>
      <c r="H25" s="156">
        <v>0</v>
      </c>
      <c r="I25" s="156">
        <v>2</v>
      </c>
      <c r="J25" s="156">
        <v>0</v>
      </c>
      <c r="K25" s="268">
        <v>2</v>
      </c>
      <c r="L25" s="269">
        <v>0</v>
      </c>
      <c r="M25" s="267">
        <f t="shared" si="2"/>
        <v>0</v>
      </c>
    </row>
    <row r="26" spans="1:13" s="169" customFormat="1" ht="24" customHeight="1" hidden="1">
      <c r="A26" s="168" t="s">
        <v>291</v>
      </c>
      <c r="B26" s="168" t="s">
        <v>296</v>
      </c>
      <c r="C26" s="168" t="s">
        <v>122</v>
      </c>
      <c r="D26" s="168" t="s">
        <v>268</v>
      </c>
      <c r="E26" s="168" t="s">
        <v>184</v>
      </c>
      <c r="F26" s="159" t="s">
        <v>297</v>
      </c>
      <c r="G26" s="156"/>
      <c r="H26" s="156"/>
      <c r="I26" s="156"/>
      <c r="J26" s="156"/>
      <c r="K26" s="268"/>
      <c r="L26" s="269"/>
      <c r="M26" s="267" t="e">
        <f t="shared" si="2"/>
        <v>#DIV/0!</v>
      </c>
    </row>
    <row r="27" spans="1:13" ht="15" customHeight="1">
      <c r="A27" s="148" t="s">
        <v>298</v>
      </c>
      <c r="B27" s="148" t="s">
        <v>266</v>
      </c>
      <c r="C27" s="148" t="s">
        <v>267</v>
      </c>
      <c r="D27" s="148" t="s">
        <v>268</v>
      </c>
      <c r="E27" s="148" t="s">
        <v>269</v>
      </c>
      <c r="F27" s="149" t="s">
        <v>299</v>
      </c>
      <c r="G27" s="150">
        <f aca="true" t="shared" si="8" ref="G27:L27">G28+G29</f>
        <v>3400</v>
      </c>
      <c r="H27" s="150">
        <f t="shared" si="8"/>
        <v>0</v>
      </c>
      <c r="I27" s="150">
        <f t="shared" si="8"/>
        <v>6130</v>
      </c>
      <c r="J27" s="150">
        <f t="shared" si="8"/>
        <v>0</v>
      </c>
      <c r="K27" s="262">
        <f t="shared" si="8"/>
        <v>6130</v>
      </c>
      <c r="L27" s="263">
        <f t="shared" si="8"/>
        <v>1081.60671</v>
      </c>
      <c r="M27" s="264">
        <f t="shared" si="2"/>
        <v>17.64448140293638</v>
      </c>
    </row>
    <row r="28" spans="1:13" s="27" customFormat="1" ht="38.25" customHeight="1">
      <c r="A28" s="151" t="s">
        <v>298</v>
      </c>
      <c r="B28" s="151" t="s">
        <v>300</v>
      </c>
      <c r="C28" s="151" t="s">
        <v>132</v>
      </c>
      <c r="D28" s="151" t="s">
        <v>268</v>
      </c>
      <c r="E28" s="151" t="s">
        <v>184</v>
      </c>
      <c r="F28" s="170" t="s">
        <v>301</v>
      </c>
      <c r="G28" s="153">
        <v>550</v>
      </c>
      <c r="H28" s="153">
        <v>0</v>
      </c>
      <c r="I28" s="153">
        <v>1020</v>
      </c>
      <c r="J28" s="153">
        <v>0</v>
      </c>
      <c r="K28" s="265">
        <v>1020</v>
      </c>
      <c r="L28" s="266">
        <v>96.86461</v>
      </c>
      <c r="M28" s="267">
        <f t="shared" si="2"/>
        <v>9.496530392156863</v>
      </c>
    </row>
    <row r="29" spans="1:13" s="27" customFormat="1" ht="12.75">
      <c r="A29" s="151" t="s">
        <v>298</v>
      </c>
      <c r="B29" s="151" t="s">
        <v>302</v>
      </c>
      <c r="C29" s="151" t="s">
        <v>267</v>
      </c>
      <c r="D29" s="151" t="s">
        <v>268</v>
      </c>
      <c r="E29" s="151" t="s">
        <v>184</v>
      </c>
      <c r="F29" s="170" t="s">
        <v>303</v>
      </c>
      <c r="G29" s="153">
        <f aca="true" t="shared" si="9" ref="G29:L29">G30+G31</f>
        <v>2850</v>
      </c>
      <c r="H29" s="153">
        <f t="shared" si="9"/>
        <v>0</v>
      </c>
      <c r="I29" s="153">
        <f t="shared" si="9"/>
        <v>5110</v>
      </c>
      <c r="J29" s="153">
        <f t="shared" si="9"/>
        <v>0</v>
      </c>
      <c r="K29" s="265">
        <f t="shared" si="9"/>
        <v>5110</v>
      </c>
      <c r="L29" s="266">
        <f t="shared" si="9"/>
        <v>984.7420999999999</v>
      </c>
      <c r="M29" s="267">
        <f t="shared" si="2"/>
        <v>19.270882583170255</v>
      </c>
    </row>
    <row r="30" spans="1:13" s="27" customFormat="1" ht="27" customHeight="1">
      <c r="A30" s="154" t="s">
        <v>298</v>
      </c>
      <c r="B30" s="154" t="s">
        <v>304</v>
      </c>
      <c r="C30" s="154" t="s">
        <v>132</v>
      </c>
      <c r="D30" s="154" t="s">
        <v>305</v>
      </c>
      <c r="E30" s="154" t="s">
        <v>184</v>
      </c>
      <c r="F30" s="158" t="s">
        <v>306</v>
      </c>
      <c r="G30" s="156">
        <v>2500</v>
      </c>
      <c r="H30" s="156">
        <v>0</v>
      </c>
      <c r="I30" s="156">
        <v>1930</v>
      </c>
      <c r="J30" s="156">
        <v>0</v>
      </c>
      <c r="K30" s="268">
        <v>1930</v>
      </c>
      <c r="L30" s="269">
        <v>506.6838</v>
      </c>
      <c r="M30" s="267">
        <f t="shared" si="2"/>
        <v>26.253046632124356</v>
      </c>
    </row>
    <row r="31" spans="1:13" ht="31.5" customHeight="1">
      <c r="A31" s="154" t="s">
        <v>298</v>
      </c>
      <c r="B31" s="154" t="s">
        <v>307</v>
      </c>
      <c r="C31" s="154" t="s">
        <v>132</v>
      </c>
      <c r="D31" s="154" t="s">
        <v>305</v>
      </c>
      <c r="E31" s="154" t="s">
        <v>184</v>
      </c>
      <c r="F31" s="158" t="s">
        <v>308</v>
      </c>
      <c r="G31" s="156">
        <v>350</v>
      </c>
      <c r="H31" s="156">
        <v>0</v>
      </c>
      <c r="I31" s="156">
        <v>3180</v>
      </c>
      <c r="J31" s="156">
        <v>0</v>
      </c>
      <c r="K31" s="268">
        <v>3180</v>
      </c>
      <c r="L31" s="269">
        <v>478.0583</v>
      </c>
      <c r="M31" s="267">
        <f t="shared" si="2"/>
        <v>15.033279874213838</v>
      </c>
    </row>
    <row r="32" spans="1:13" s="161" customFormat="1" ht="25.5" hidden="1">
      <c r="A32" s="171" t="s">
        <v>309</v>
      </c>
      <c r="B32" s="171" t="s">
        <v>266</v>
      </c>
      <c r="C32" s="171" t="s">
        <v>267</v>
      </c>
      <c r="D32" s="171" t="s">
        <v>268</v>
      </c>
      <c r="E32" s="171" t="s">
        <v>267</v>
      </c>
      <c r="F32" s="172" t="s">
        <v>310</v>
      </c>
      <c r="G32" s="150"/>
      <c r="H32" s="150"/>
      <c r="I32" s="150"/>
      <c r="J32" s="150"/>
      <c r="K32" s="262"/>
      <c r="L32" s="263"/>
      <c r="M32" s="267" t="e">
        <f t="shared" si="2"/>
        <v>#DIV/0!</v>
      </c>
    </row>
    <row r="33" spans="1:13" ht="12.75" hidden="1">
      <c r="A33" s="154" t="s">
        <v>309</v>
      </c>
      <c r="B33" s="154" t="s">
        <v>311</v>
      </c>
      <c r="C33" s="154" t="s">
        <v>267</v>
      </c>
      <c r="D33" s="154" t="s">
        <v>268</v>
      </c>
      <c r="E33" s="154" t="s">
        <v>184</v>
      </c>
      <c r="F33" s="173" t="s">
        <v>312</v>
      </c>
      <c r="G33" s="156"/>
      <c r="H33" s="156"/>
      <c r="I33" s="156"/>
      <c r="J33" s="156"/>
      <c r="K33" s="268"/>
      <c r="L33" s="269"/>
      <c r="M33" s="267" t="e">
        <f t="shared" si="2"/>
        <v>#DIV/0!</v>
      </c>
    </row>
    <row r="34" spans="1:13" ht="12.75" hidden="1">
      <c r="A34" s="154" t="s">
        <v>309</v>
      </c>
      <c r="B34" s="154" t="s">
        <v>313</v>
      </c>
      <c r="C34" s="154" t="s">
        <v>267</v>
      </c>
      <c r="D34" s="154" t="s">
        <v>268</v>
      </c>
      <c r="E34" s="154" t="s">
        <v>184</v>
      </c>
      <c r="F34" s="173" t="s">
        <v>314</v>
      </c>
      <c r="G34" s="156"/>
      <c r="H34" s="156"/>
      <c r="I34" s="156"/>
      <c r="J34" s="156"/>
      <c r="K34" s="268"/>
      <c r="L34" s="269"/>
      <c r="M34" s="267" t="e">
        <f t="shared" si="2"/>
        <v>#DIV/0!</v>
      </c>
    </row>
    <row r="35" spans="1:13" s="161" customFormat="1" ht="30" customHeight="1">
      <c r="A35" s="148" t="s">
        <v>160</v>
      </c>
      <c r="B35" s="148" t="s">
        <v>266</v>
      </c>
      <c r="C35" s="148" t="s">
        <v>267</v>
      </c>
      <c r="D35" s="148" t="s">
        <v>268</v>
      </c>
      <c r="E35" s="148" t="s">
        <v>269</v>
      </c>
      <c r="F35" s="174" t="s">
        <v>315</v>
      </c>
      <c r="G35" s="150">
        <f aca="true" t="shared" si="10" ref="G35:L35">G36+G41</f>
        <v>3084.8</v>
      </c>
      <c r="H35" s="150">
        <f t="shared" si="10"/>
        <v>0</v>
      </c>
      <c r="I35" s="150">
        <f t="shared" si="10"/>
        <v>2000</v>
      </c>
      <c r="J35" s="150">
        <f t="shared" si="10"/>
        <v>0</v>
      </c>
      <c r="K35" s="262">
        <f t="shared" si="10"/>
        <v>2000</v>
      </c>
      <c r="L35" s="263">
        <f t="shared" si="10"/>
        <v>744.12189</v>
      </c>
      <c r="M35" s="264">
        <f t="shared" si="2"/>
        <v>37.2060945</v>
      </c>
    </row>
    <row r="36" spans="1:13" s="27" customFormat="1" ht="64.5" customHeight="1">
      <c r="A36" s="151" t="s">
        <v>160</v>
      </c>
      <c r="B36" s="151" t="s">
        <v>316</v>
      </c>
      <c r="C36" s="151" t="s">
        <v>267</v>
      </c>
      <c r="D36" s="151" t="s">
        <v>268</v>
      </c>
      <c r="E36" s="151" t="s">
        <v>193</v>
      </c>
      <c r="F36" s="170" t="s">
        <v>317</v>
      </c>
      <c r="G36" s="153">
        <f aca="true" t="shared" si="11" ref="G36:L36">G37+G38</f>
        <v>3084.8</v>
      </c>
      <c r="H36" s="153">
        <f t="shared" si="11"/>
        <v>0</v>
      </c>
      <c r="I36" s="153">
        <f t="shared" si="11"/>
        <v>2000</v>
      </c>
      <c r="J36" s="153">
        <f t="shared" si="11"/>
        <v>0</v>
      </c>
      <c r="K36" s="265">
        <f t="shared" si="11"/>
        <v>2000</v>
      </c>
      <c r="L36" s="266">
        <f t="shared" si="11"/>
        <v>744.12189</v>
      </c>
      <c r="M36" s="267">
        <f t="shared" si="2"/>
        <v>37.2060945</v>
      </c>
    </row>
    <row r="37" spans="1:13" ht="52.5" customHeight="1">
      <c r="A37" s="154" t="s">
        <v>160</v>
      </c>
      <c r="B37" s="154" t="s">
        <v>318</v>
      </c>
      <c r="C37" s="154" t="s">
        <v>132</v>
      </c>
      <c r="D37" s="154" t="s">
        <v>268</v>
      </c>
      <c r="E37" s="154" t="s">
        <v>193</v>
      </c>
      <c r="F37" s="175" t="s">
        <v>319</v>
      </c>
      <c r="G37" s="156">
        <v>3040</v>
      </c>
      <c r="H37" s="156">
        <v>0</v>
      </c>
      <c r="I37" s="156">
        <v>2000</v>
      </c>
      <c r="J37" s="156">
        <v>0</v>
      </c>
      <c r="K37" s="268">
        <v>2000</v>
      </c>
      <c r="L37" s="269">
        <v>734.62189</v>
      </c>
      <c r="M37" s="267">
        <f t="shared" si="2"/>
        <v>36.7310945</v>
      </c>
    </row>
    <row r="38" spans="1:13" ht="56.25" customHeight="1">
      <c r="A38" s="154" t="s">
        <v>160</v>
      </c>
      <c r="B38" s="154" t="s">
        <v>320</v>
      </c>
      <c r="C38" s="154" t="s">
        <v>132</v>
      </c>
      <c r="D38" s="154" t="s">
        <v>268</v>
      </c>
      <c r="E38" s="154" t="s">
        <v>193</v>
      </c>
      <c r="F38" s="176" t="s">
        <v>321</v>
      </c>
      <c r="G38" s="156">
        <v>44.8</v>
      </c>
      <c r="H38" s="156">
        <v>0</v>
      </c>
      <c r="I38" s="156">
        <v>0</v>
      </c>
      <c r="J38" s="156">
        <v>0</v>
      </c>
      <c r="K38" s="268">
        <v>0</v>
      </c>
      <c r="L38" s="269">
        <v>9.5</v>
      </c>
      <c r="M38" s="267">
        <v>0</v>
      </c>
    </row>
    <row r="39" spans="1:13" ht="27.75" customHeight="1" hidden="1">
      <c r="A39" s="154" t="s">
        <v>160</v>
      </c>
      <c r="B39" s="154" t="s">
        <v>322</v>
      </c>
      <c r="C39" s="154" t="s">
        <v>132</v>
      </c>
      <c r="D39" s="154" t="s">
        <v>268</v>
      </c>
      <c r="E39" s="154" t="s">
        <v>193</v>
      </c>
      <c r="F39" s="176" t="s">
        <v>323</v>
      </c>
      <c r="G39" s="156"/>
      <c r="H39" s="156"/>
      <c r="I39" s="156">
        <v>0</v>
      </c>
      <c r="J39" s="156"/>
      <c r="K39" s="268">
        <v>0</v>
      </c>
      <c r="L39" s="269">
        <v>0</v>
      </c>
      <c r="M39" s="267" t="e">
        <f t="shared" si="2"/>
        <v>#DIV/0!</v>
      </c>
    </row>
    <row r="40" spans="1:13" ht="28.5" customHeight="1" hidden="1">
      <c r="A40" s="154" t="s">
        <v>160</v>
      </c>
      <c r="B40" s="154" t="s">
        <v>324</v>
      </c>
      <c r="C40" s="154" t="s">
        <v>132</v>
      </c>
      <c r="D40" s="154" t="s">
        <v>268</v>
      </c>
      <c r="E40" s="154" t="s">
        <v>193</v>
      </c>
      <c r="F40" s="176" t="s">
        <v>325</v>
      </c>
      <c r="G40" s="156"/>
      <c r="H40" s="156"/>
      <c r="I40" s="156">
        <v>0</v>
      </c>
      <c r="J40" s="156"/>
      <c r="K40" s="268">
        <v>0</v>
      </c>
      <c r="L40" s="269">
        <v>0</v>
      </c>
      <c r="M40" s="267" t="e">
        <f t="shared" si="2"/>
        <v>#DIV/0!</v>
      </c>
    </row>
    <row r="41" spans="1:13" s="179" customFormat="1" ht="54" customHeight="1" hidden="1">
      <c r="A41" s="166" t="s">
        <v>160</v>
      </c>
      <c r="B41" s="166" t="s">
        <v>326</v>
      </c>
      <c r="C41" s="166" t="s">
        <v>132</v>
      </c>
      <c r="D41" s="166" t="s">
        <v>268</v>
      </c>
      <c r="E41" s="166" t="s">
        <v>193</v>
      </c>
      <c r="F41" s="177" t="s">
        <v>327</v>
      </c>
      <c r="G41" s="178"/>
      <c r="H41" s="178"/>
      <c r="I41" s="178">
        <v>0</v>
      </c>
      <c r="J41" s="178"/>
      <c r="K41" s="270">
        <v>0</v>
      </c>
      <c r="L41" s="271">
        <v>0</v>
      </c>
      <c r="M41" s="267" t="e">
        <f t="shared" si="2"/>
        <v>#DIV/0!</v>
      </c>
    </row>
    <row r="42" spans="1:13" s="161" customFormat="1" ht="27" customHeight="1">
      <c r="A42" s="171" t="s">
        <v>328</v>
      </c>
      <c r="B42" s="171" t="s">
        <v>266</v>
      </c>
      <c r="C42" s="171" t="s">
        <v>267</v>
      </c>
      <c r="D42" s="171" t="s">
        <v>268</v>
      </c>
      <c r="E42" s="171" t="s">
        <v>269</v>
      </c>
      <c r="F42" s="160" t="s">
        <v>329</v>
      </c>
      <c r="G42" s="150">
        <f>G43</f>
        <v>40</v>
      </c>
      <c r="H42" s="150">
        <f aca="true" t="shared" si="12" ref="H42:L44">H43</f>
        <v>0</v>
      </c>
      <c r="I42" s="150">
        <f t="shared" si="12"/>
        <v>50</v>
      </c>
      <c r="J42" s="150">
        <f t="shared" si="12"/>
        <v>0</v>
      </c>
      <c r="K42" s="262">
        <f t="shared" si="12"/>
        <v>50</v>
      </c>
      <c r="L42" s="263">
        <f t="shared" si="12"/>
        <v>0</v>
      </c>
      <c r="M42" s="264">
        <f t="shared" si="2"/>
        <v>0</v>
      </c>
    </row>
    <row r="43" spans="1:13" s="27" customFormat="1" ht="12.75">
      <c r="A43" s="166" t="s">
        <v>328</v>
      </c>
      <c r="B43" s="166" t="s">
        <v>330</v>
      </c>
      <c r="C43" s="166" t="s">
        <v>267</v>
      </c>
      <c r="D43" s="166" t="s">
        <v>268</v>
      </c>
      <c r="E43" s="166" t="s">
        <v>331</v>
      </c>
      <c r="F43" s="162" t="s">
        <v>332</v>
      </c>
      <c r="G43" s="153">
        <f>G44</f>
        <v>40</v>
      </c>
      <c r="H43" s="153">
        <f t="shared" si="12"/>
        <v>0</v>
      </c>
      <c r="I43" s="153">
        <f t="shared" si="12"/>
        <v>50</v>
      </c>
      <c r="J43" s="153">
        <f t="shared" si="12"/>
        <v>0</v>
      </c>
      <c r="K43" s="265">
        <f t="shared" si="12"/>
        <v>50</v>
      </c>
      <c r="L43" s="266">
        <f t="shared" si="12"/>
        <v>0</v>
      </c>
      <c r="M43" s="267">
        <f t="shared" si="2"/>
        <v>0</v>
      </c>
    </row>
    <row r="44" spans="1:13" ht="12.75">
      <c r="A44" s="168" t="s">
        <v>328</v>
      </c>
      <c r="B44" s="168" t="s">
        <v>333</v>
      </c>
      <c r="C44" s="168" t="s">
        <v>267</v>
      </c>
      <c r="D44" s="168" t="s">
        <v>268</v>
      </c>
      <c r="E44" s="168" t="s">
        <v>331</v>
      </c>
      <c r="F44" s="180" t="s">
        <v>334</v>
      </c>
      <c r="G44" s="156">
        <f>G45</f>
        <v>40</v>
      </c>
      <c r="H44" s="156">
        <f t="shared" si="12"/>
        <v>0</v>
      </c>
      <c r="I44" s="156">
        <f t="shared" si="12"/>
        <v>50</v>
      </c>
      <c r="J44" s="156">
        <f t="shared" si="12"/>
        <v>0</v>
      </c>
      <c r="K44" s="268">
        <f t="shared" si="12"/>
        <v>50</v>
      </c>
      <c r="L44" s="269">
        <f t="shared" si="12"/>
        <v>0</v>
      </c>
      <c r="M44" s="267">
        <f t="shared" si="2"/>
        <v>0</v>
      </c>
    </row>
    <row r="45" spans="1:13" ht="27" customHeight="1">
      <c r="A45" s="168" t="s">
        <v>328</v>
      </c>
      <c r="B45" s="168" t="s">
        <v>335</v>
      </c>
      <c r="C45" s="168" t="s">
        <v>132</v>
      </c>
      <c r="D45" s="168" t="s">
        <v>268</v>
      </c>
      <c r="E45" s="168" t="s">
        <v>331</v>
      </c>
      <c r="F45" s="180" t="s">
        <v>336</v>
      </c>
      <c r="G45" s="156">
        <v>40</v>
      </c>
      <c r="H45" s="156">
        <v>0</v>
      </c>
      <c r="I45" s="156">
        <v>50</v>
      </c>
      <c r="J45" s="156">
        <v>0</v>
      </c>
      <c r="K45" s="268">
        <v>50</v>
      </c>
      <c r="L45" s="269">
        <v>0</v>
      </c>
      <c r="M45" s="267">
        <f t="shared" si="2"/>
        <v>0</v>
      </c>
    </row>
    <row r="46" spans="1:13" ht="18" customHeight="1" hidden="1">
      <c r="A46" s="168" t="s">
        <v>328</v>
      </c>
      <c r="B46" s="168" t="s">
        <v>337</v>
      </c>
      <c r="C46" s="168" t="s">
        <v>132</v>
      </c>
      <c r="D46" s="168" t="s">
        <v>268</v>
      </c>
      <c r="E46" s="168" t="s">
        <v>331</v>
      </c>
      <c r="F46" s="180" t="s">
        <v>338</v>
      </c>
      <c r="G46" s="156"/>
      <c r="H46" s="156"/>
      <c r="I46" s="156">
        <v>0</v>
      </c>
      <c r="J46" s="156"/>
      <c r="K46" s="268">
        <v>0</v>
      </c>
      <c r="L46" s="269">
        <v>0</v>
      </c>
      <c r="M46" s="267" t="e">
        <f t="shared" si="2"/>
        <v>#DIV/0!</v>
      </c>
    </row>
    <row r="47" spans="1:13" ht="26.25" customHeight="1">
      <c r="A47" s="148" t="s">
        <v>339</v>
      </c>
      <c r="B47" s="148" t="s">
        <v>266</v>
      </c>
      <c r="C47" s="148" t="s">
        <v>267</v>
      </c>
      <c r="D47" s="148" t="s">
        <v>268</v>
      </c>
      <c r="E47" s="148" t="s">
        <v>269</v>
      </c>
      <c r="F47" s="181" t="s">
        <v>340</v>
      </c>
      <c r="G47" s="150">
        <f aca="true" t="shared" si="13" ref="G47:L47">G56+G49</f>
        <v>450</v>
      </c>
      <c r="H47" s="150">
        <f t="shared" si="13"/>
        <v>0</v>
      </c>
      <c r="I47" s="150">
        <f t="shared" si="13"/>
        <v>60</v>
      </c>
      <c r="J47" s="150">
        <f t="shared" si="13"/>
        <v>0</v>
      </c>
      <c r="K47" s="262">
        <f t="shared" si="13"/>
        <v>60</v>
      </c>
      <c r="L47" s="263">
        <f t="shared" si="13"/>
        <v>162.991</v>
      </c>
      <c r="M47" s="264">
        <f t="shared" si="2"/>
        <v>271.65166666666664</v>
      </c>
    </row>
    <row r="48" spans="1:13" ht="27.75" customHeight="1" hidden="1">
      <c r="A48" s="154" t="s">
        <v>339</v>
      </c>
      <c r="B48" s="154" t="s">
        <v>341</v>
      </c>
      <c r="C48" s="154" t="s">
        <v>132</v>
      </c>
      <c r="D48" s="154" t="s">
        <v>268</v>
      </c>
      <c r="E48" s="154" t="s">
        <v>342</v>
      </c>
      <c r="F48" s="182" t="s">
        <v>343</v>
      </c>
      <c r="G48" s="156"/>
      <c r="H48" s="156"/>
      <c r="I48" s="156">
        <v>0</v>
      </c>
      <c r="J48" s="156"/>
      <c r="K48" s="268">
        <v>0</v>
      </c>
      <c r="L48" s="269">
        <v>0</v>
      </c>
      <c r="M48" s="267" t="e">
        <f t="shared" si="2"/>
        <v>#DIV/0!</v>
      </c>
    </row>
    <row r="49" spans="1:13" ht="63" customHeight="1" hidden="1">
      <c r="A49" s="154" t="s">
        <v>339</v>
      </c>
      <c r="B49" s="154" t="s">
        <v>344</v>
      </c>
      <c r="C49" s="154" t="s">
        <v>132</v>
      </c>
      <c r="D49" s="154" t="s">
        <v>268</v>
      </c>
      <c r="E49" s="154" t="s">
        <v>342</v>
      </c>
      <c r="F49" s="175" t="s">
        <v>345</v>
      </c>
      <c r="G49" s="156">
        <v>0</v>
      </c>
      <c r="H49" s="156">
        <v>0</v>
      </c>
      <c r="I49" s="156">
        <v>0</v>
      </c>
      <c r="J49" s="156">
        <v>0</v>
      </c>
      <c r="K49" s="268">
        <v>0</v>
      </c>
      <c r="L49" s="269">
        <v>0</v>
      </c>
      <c r="M49" s="267" t="e">
        <f t="shared" si="2"/>
        <v>#DIV/0!</v>
      </c>
    </row>
    <row r="50" spans="1:13" ht="69" customHeight="1" hidden="1">
      <c r="A50" s="154" t="s">
        <v>339</v>
      </c>
      <c r="B50" s="154" t="s">
        <v>346</v>
      </c>
      <c r="C50" s="154" t="s">
        <v>132</v>
      </c>
      <c r="D50" s="154" t="s">
        <v>268</v>
      </c>
      <c r="E50" s="154" t="s">
        <v>342</v>
      </c>
      <c r="F50" s="182" t="s">
        <v>347</v>
      </c>
      <c r="G50" s="156"/>
      <c r="H50" s="156"/>
      <c r="I50" s="156">
        <v>0</v>
      </c>
      <c r="J50" s="156"/>
      <c r="K50" s="268">
        <v>0</v>
      </c>
      <c r="L50" s="269">
        <v>0</v>
      </c>
      <c r="M50" s="267" t="e">
        <f t="shared" si="2"/>
        <v>#DIV/0!</v>
      </c>
    </row>
    <row r="51" spans="1:13" ht="69" customHeight="1" hidden="1">
      <c r="A51" s="154" t="s">
        <v>339</v>
      </c>
      <c r="B51" s="154" t="s">
        <v>344</v>
      </c>
      <c r="C51" s="154" t="s">
        <v>132</v>
      </c>
      <c r="D51" s="154" t="s">
        <v>268</v>
      </c>
      <c r="E51" s="154" t="s">
        <v>348</v>
      </c>
      <c r="F51" s="182" t="s">
        <v>349</v>
      </c>
      <c r="G51" s="156"/>
      <c r="H51" s="156"/>
      <c r="I51" s="156">
        <v>0</v>
      </c>
      <c r="J51" s="156"/>
      <c r="K51" s="268">
        <v>0</v>
      </c>
      <c r="L51" s="269">
        <v>0</v>
      </c>
      <c r="M51" s="267" t="e">
        <f t="shared" si="2"/>
        <v>#DIV/0!</v>
      </c>
    </row>
    <row r="52" spans="1:13" ht="70.5" customHeight="1" hidden="1">
      <c r="A52" s="154" t="s">
        <v>339</v>
      </c>
      <c r="B52" s="154" t="s">
        <v>346</v>
      </c>
      <c r="C52" s="154" t="s">
        <v>132</v>
      </c>
      <c r="D52" s="154" t="s">
        <v>268</v>
      </c>
      <c r="E52" s="154" t="s">
        <v>348</v>
      </c>
      <c r="F52" s="182" t="s">
        <v>349</v>
      </c>
      <c r="G52" s="156"/>
      <c r="H52" s="156"/>
      <c r="I52" s="156">
        <v>0</v>
      </c>
      <c r="J52" s="156"/>
      <c r="K52" s="268">
        <v>0</v>
      </c>
      <c r="L52" s="269">
        <v>0</v>
      </c>
      <c r="M52" s="267" t="e">
        <f t="shared" si="2"/>
        <v>#DIV/0!</v>
      </c>
    </row>
    <row r="53" spans="1:13" ht="42.75" customHeight="1" hidden="1">
      <c r="A53" s="154" t="s">
        <v>339</v>
      </c>
      <c r="B53" s="154" t="s">
        <v>350</v>
      </c>
      <c r="C53" s="154" t="s">
        <v>132</v>
      </c>
      <c r="D53" s="154" t="s">
        <v>268</v>
      </c>
      <c r="E53" s="154" t="s">
        <v>342</v>
      </c>
      <c r="F53" s="182" t="s">
        <v>351</v>
      </c>
      <c r="G53" s="156"/>
      <c r="H53" s="156"/>
      <c r="I53" s="156">
        <v>0</v>
      </c>
      <c r="J53" s="156"/>
      <c r="K53" s="268">
        <v>0</v>
      </c>
      <c r="L53" s="269">
        <v>0</v>
      </c>
      <c r="M53" s="267" t="e">
        <f t="shared" si="2"/>
        <v>#DIV/0!</v>
      </c>
    </row>
    <row r="54" spans="1:13" ht="40.5" customHeight="1" hidden="1">
      <c r="A54" s="154" t="s">
        <v>339</v>
      </c>
      <c r="B54" s="154" t="s">
        <v>350</v>
      </c>
      <c r="C54" s="154" t="s">
        <v>132</v>
      </c>
      <c r="D54" s="154" t="s">
        <v>268</v>
      </c>
      <c r="E54" s="154" t="s">
        <v>348</v>
      </c>
      <c r="F54" s="182" t="s">
        <v>352</v>
      </c>
      <c r="G54" s="156"/>
      <c r="H54" s="156"/>
      <c r="I54" s="156">
        <v>0</v>
      </c>
      <c r="J54" s="156"/>
      <c r="K54" s="268">
        <v>0</v>
      </c>
      <c r="L54" s="269">
        <v>0</v>
      </c>
      <c r="M54" s="267" t="e">
        <f t="shared" si="2"/>
        <v>#DIV/0!</v>
      </c>
    </row>
    <row r="55" spans="1:13" ht="26.25" customHeight="1" hidden="1">
      <c r="A55" s="154" t="s">
        <v>339</v>
      </c>
      <c r="B55" s="154" t="s">
        <v>313</v>
      </c>
      <c r="C55" s="154" t="s">
        <v>132</v>
      </c>
      <c r="D55" s="154" t="s">
        <v>268</v>
      </c>
      <c r="E55" s="154" t="s">
        <v>353</v>
      </c>
      <c r="F55" s="182" t="s">
        <v>354</v>
      </c>
      <c r="G55" s="156"/>
      <c r="H55" s="156"/>
      <c r="I55" s="156">
        <v>0</v>
      </c>
      <c r="J55" s="156"/>
      <c r="K55" s="268">
        <v>0</v>
      </c>
      <c r="L55" s="269">
        <v>0</v>
      </c>
      <c r="M55" s="267" t="e">
        <f t="shared" si="2"/>
        <v>#DIV/0!</v>
      </c>
    </row>
    <row r="56" spans="1:13" ht="41.25" customHeight="1">
      <c r="A56" s="154" t="s">
        <v>339</v>
      </c>
      <c r="B56" s="154" t="s">
        <v>355</v>
      </c>
      <c r="C56" s="154" t="s">
        <v>132</v>
      </c>
      <c r="D56" s="154" t="s">
        <v>268</v>
      </c>
      <c r="E56" s="154" t="s">
        <v>356</v>
      </c>
      <c r="F56" s="175" t="s">
        <v>357</v>
      </c>
      <c r="G56" s="156">
        <v>450</v>
      </c>
      <c r="H56" s="156">
        <v>0</v>
      </c>
      <c r="I56" s="156">
        <v>60</v>
      </c>
      <c r="J56" s="156">
        <v>0</v>
      </c>
      <c r="K56" s="268">
        <v>60</v>
      </c>
      <c r="L56" s="269">
        <v>162.991</v>
      </c>
      <c r="M56" s="267">
        <f t="shared" si="2"/>
        <v>271.65166666666664</v>
      </c>
    </row>
    <row r="57" spans="1:13" s="161" customFormat="1" ht="16.5" customHeight="1" hidden="1">
      <c r="A57" s="148" t="s">
        <v>358</v>
      </c>
      <c r="B57" s="148" t="s">
        <v>266</v>
      </c>
      <c r="C57" s="148" t="s">
        <v>267</v>
      </c>
      <c r="D57" s="148" t="s">
        <v>268</v>
      </c>
      <c r="E57" s="148" t="s">
        <v>269</v>
      </c>
      <c r="F57" s="181" t="s">
        <v>359</v>
      </c>
      <c r="G57" s="150">
        <f aca="true" t="shared" si="14" ref="G57:L57">G66</f>
        <v>50</v>
      </c>
      <c r="H57" s="150">
        <f t="shared" si="14"/>
        <v>0</v>
      </c>
      <c r="I57" s="150">
        <f t="shared" si="14"/>
        <v>0</v>
      </c>
      <c r="J57" s="150">
        <f t="shared" si="14"/>
        <v>0</v>
      </c>
      <c r="K57" s="262">
        <f t="shared" si="14"/>
        <v>0</v>
      </c>
      <c r="L57" s="263">
        <f t="shared" si="14"/>
        <v>0</v>
      </c>
      <c r="M57" s="267" t="e">
        <f t="shared" si="2"/>
        <v>#DIV/0!</v>
      </c>
    </row>
    <row r="58" spans="1:13" s="161" customFormat="1" ht="42.75" customHeight="1" hidden="1">
      <c r="A58" s="154" t="s">
        <v>358</v>
      </c>
      <c r="B58" s="154" t="s">
        <v>360</v>
      </c>
      <c r="C58" s="154" t="s">
        <v>132</v>
      </c>
      <c r="D58" s="154" t="s">
        <v>268</v>
      </c>
      <c r="E58" s="154" t="s">
        <v>361</v>
      </c>
      <c r="F58" s="182" t="s">
        <v>362</v>
      </c>
      <c r="G58" s="156"/>
      <c r="H58" s="156"/>
      <c r="I58" s="156"/>
      <c r="J58" s="156"/>
      <c r="K58" s="268"/>
      <c r="L58" s="269"/>
      <c r="M58" s="267" t="e">
        <f t="shared" si="2"/>
        <v>#DIV/0!</v>
      </c>
    </row>
    <row r="59" spans="1:13" s="161" customFormat="1" ht="55.5" customHeight="1" hidden="1">
      <c r="A59" s="154" t="s">
        <v>358</v>
      </c>
      <c r="B59" s="154" t="s">
        <v>363</v>
      </c>
      <c r="C59" s="154" t="s">
        <v>132</v>
      </c>
      <c r="D59" s="154" t="s">
        <v>268</v>
      </c>
      <c r="E59" s="154" t="s">
        <v>361</v>
      </c>
      <c r="F59" s="182" t="s">
        <v>364</v>
      </c>
      <c r="G59" s="156"/>
      <c r="H59" s="156"/>
      <c r="I59" s="156"/>
      <c r="J59" s="156"/>
      <c r="K59" s="268"/>
      <c r="L59" s="269"/>
      <c r="M59" s="267" t="e">
        <f t="shared" si="2"/>
        <v>#DIV/0!</v>
      </c>
    </row>
    <row r="60" spans="1:13" s="161" customFormat="1" ht="41.25" customHeight="1" hidden="1">
      <c r="A60" s="154" t="s">
        <v>358</v>
      </c>
      <c r="B60" s="154" t="s">
        <v>365</v>
      </c>
      <c r="C60" s="154" t="s">
        <v>132</v>
      </c>
      <c r="D60" s="154" t="s">
        <v>268</v>
      </c>
      <c r="E60" s="154" t="s">
        <v>361</v>
      </c>
      <c r="F60" s="182" t="s">
        <v>366</v>
      </c>
      <c r="G60" s="156"/>
      <c r="H60" s="156"/>
      <c r="I60" s="156"/>
      <c r="J60" s="156"/>
      <c r="K60" s="268"/>
      <c r="L60" s="269"/>
      <c r="M60" s="267" t="e">
        <f t="shared" si="2"/>
        <v>#DIV/0!</v>
      </c>
    </row>
    <row r="61" spans="1:13" s="161" customFormat="1" ht="43.5" customHeight="1" hidden="1">
      <c r="A61" s="154" t="s">
        <v>358</v>
      </c>
      <c r="B61" s="154" t="s">
        <v>367</v>
      </c>
      <c r="C61" s="154" t="s">
        <v>132</v>
      </c>
      <c r="D61" s="154" t="s">
        <v>268</v>
      </c>
      <c r="E61" s="154" t="s">
        <v>361</v>
      </c>
      <c r="F61" s="182" t="s">
        <v>368</v>
      </c>
      <c r="G61" s="156"/>
      <c r="H61" s="156"/>
      <c r="I61" s="156"/>
      <c r="J61" s="156"/>
      <c r="K61" s="268"/>
      <c r="L61" s="269"/>
      <c r="M61" s="267" t="e">
        <f t="shared" si="2"/>
        <v>#DIV/0!</v>
      </c>
    </row>
    <row r="62" spans="1:13" s="161" customFormat="1" ht="55.5" customHeight="1" hidden="1">
      <c r="A62" s="154" t="s">
        <v>358</v>
      </c>
      <c r="B62" s="154" t="s">
        <v>369</v>
      </c>
      <c r="C62" s="154" t="s">
        <v>132</v>
      </c>
      <c r="D62" s="154" t="s">
        <v>268</v>
      </c>
      <c r="E62" s="154" t="s">
        <v>361</v>
      </c>
      <c r="F62" s="183" t="s">
        <v>370</v>
      </c>
      <c r="G62" s="156"/>
      <c r="H62" s="156"/>
      <c r="I62" s="156"/>
      <c r="J62" s="156"/>
      <c r="K62" s="268"/>
      <c r="L62" s="269"/>
      <c r="M62" s="267" t="e">
        <f t="shared" si="2"/>
        <v>#DIV/0!</v>
      </c>
    </row>
    <row r="63" spans="1:13" s="161" customFormat="1" ht="54" customHeight="1" hidden="1">
      <c r="A63" s="154" t="s">
        <v>358</v>
      </c>
      <c r="B63" s="154" t="s">
        <v>371</v>
      </c>
      <c r="C63" s="154" t="s">
        <v>132</v>
      </c>
      <c r="D63" s="154" t="s">
        <v>268</v>
      </c>
      <c r="E63" s="154" t="s">
        <v>361</v>
      </c>
      <c r="F63" s="182" t="s">
        <v>372</v>
      </c>
      <c r="G63" s="156"/>
      <c r="H63" s="156"/>
      <c r="I63" s="156"/>
      <c r="J63" s="156"/>
      <c r="K63" s="268"/>
      <c r="L63" s="269"/>
      <c r="M63" s="267" t="e">
        <f t="shared" si="2"/>
        <v>#DIV/0!</v>
      </c>
    </row>
    <row r="64" spans="1:13" s="161" customFormat="1" ht="69" customHeight="1" hidden="1">
      <c r="A64" s="154" t="s">
        <v>358</v>
      </c>
      <c r="B64" s="154" t="s">
        <v>373</v>
      </c>
      <c r="C64" s="154" t="s">
        <v>132</v>
      </c>
      <c r="D64" s="154" t="s">
        <v>268</v>
      </c>
      <c r="E64" s="154" t="s">
        <v>361</v>
      </c>
      <c r="F64" s="182" t="s">
        <v>374</v>
      </c>
      <c r="G64" s="156"/>
      <c r="H64" s="156"/>
      <c r="I64" s="156"/>
      <c r="J64" s="156"/>
      <c r="K64" s="268"/>
      <c r="L64" s="269"/>
      <c r="M64" s="267" t="e">
        <f t="shared" si="2"/>
        <v>#DIV/0!</v>
      </c>
    </row>
    <row r="65" spans="1:13" s="161" customFormat="1" ht="68.25" customHeight="1" hidden="1">
      <c r="A65" s="154" t="s">
        <v>358</v>
      </c>
      <c r="B65" s="154" t="s">
        <v>375</v>
      </c>
      <c r="C65" s="154" t="s">
        <v>123</v>
      </c>
      <c r="D65" s="154" t="s">
        <v>268</v>
      </c>
      <c r="E65" s="154" t="s">
        <v>361</v>
      </c>
      <c r="F65" s="182" t="s">
        <v>374</v>
      </c>
      <c r="G65" s="156"/>
      <c r="H65" s="156"/>
      <c r="I65" s="156"/>
      <c r="J65" s="156"/>
      <c r="K65" s="268"/>
      <c r="L65" s="269"/>
      <c r="M65" s="267" t="e">
        <f t="shared" si="2"/>
        <v>#DIV/0!</v>
      </c>
    </row>
    <row r="66" spans="1:13" ht="25.5" customHeight="1" hidden="1">
      <c r="A66" s="151" t="s">
        <v>358</v>
      </c>
      <c r="B66" s="151" t="s">
        <v>376</v>
      </c>
      <c r="C66" s="151" t="s">
        <v>267</v>
      </c>
      <c r="D66" s="151" t="s">
        <v>268</v>
      </c>
      <c r="E66" s="151" t="s">
        <v>269</v>
      </c>
      <c r="F66" s="184" t="s">
        <v>377</v>
      </c>
      <c r="G66" s="153">
        <f aca="true" t="shared" si="15" ref="G66:L66">G67</f>
        <v>50</v>
      </c>
      <c r="H66" s="153">
        <f t="shared" si="15"/>
        <v>0</v>
      </c>
      <c r="I66" s="153">
        <f t="shared" si="15"/>
        <v>0</v>
      </c>
      <c r="J66" s="153">
        <f t="shared" si="15"/>
        <v>0</v>
      </c>
      <c r="K66" s="265">
        <f t="shared" si="15"/>
        <v>0</v>
      </c>
      <c r="L66" s="266">
        <f t="shared" si="15"/>
        <v>0</v>
      </c>
      <c r="M66" s="267" t="e">
        <f t="shared" si="2"/>
        <v>#DIV/0!</v>
      </c>
    </row>
    <row r="67" spans="1:13" ht="26.25" customHeight="1" hidden="1">
      <c r="A67" s="154" t="s">
        <v>358</v>
      </c>
      <c r="B67" s="154" t="s">
        <v>378</v>
      </c>
      <c r="C67" s="154" t="s">
        <v>132</v>
      </c>
      <c r="D67" s="154" t="s">
        <v>268</v>
      </c>
      <c r="E67" s="154" t="s">
        <v>361</v>
      </c>
      <c r="F67" s="175" t="s">
        <v>379</v>
      </c>
      <c r="G67" s="156">
        <v>50</v>
      </c>
      <c r="H67" s="156">
        <v>0</v>
      </c>
      <c r="I67" s="156">
        <v>0</v>
      </c>
      <c r="J67" s="156">
        <v>0</v>
      </c>
      <c r="K67" s="268">
        <v>0</v>
      </c>
      <c r="L67" s="269">
        <v>0</v>
      </c>
      <c r="M67" s="267" t="e">
        <f t="shared" si="2"/>
        <v>#DIV/0!</v>
      </c>
    </row>
    <row r="68" spans="1:13" s="161" customFormat="1" ht="12.75" hidden="1">
      <c r="A68" s="148" t="s">
        <v>380</v>
      </c>
      <c r="B68" s="148" t="s">
        <v>266</v>
      </c>
      <c r="C68" s="148" t="s">
        <v>132</v>
      </c>
      <c r="D68" s="148" t="s">
        <v>268</v>
      </c>
      <c r="E68" s="148" t="s">
        <v>269</v>
      </c>
      <c r="F68" s="181" t="s">
        <v>381</v>
      </c>
      <c r="G68" s="150">
        <f aca="true" t="shared" si="16" ref="G68:L68">G69+G71</f>
        <v>0</v>
      </c>
      <c r="H68" s="150">
        <f t="shared" si="16"/>
        <v>0</v>
      </c>
      <c r="I68" s="150">
        <f t="shared" si="16"/>
        <v>0</v>
      </c>
      <c r="J68" s="150">
        <f t="shared" si="16"/>
        <v>0</v>
      </c>
      <c r="K68" s="262">
        <f t="shared" si="16"/>
        <v>0</v>
      </c>
      <c r="L68" s="263">
        <f t="shared" si="16"/>
        <v>0</v>
      </c>
      <c r="M68" s="267" t="e">
        <f t="shared" si="2"/>
        <v>#DIV/0!</v>
      </c>
    </row>
    <row r="69" spans="1:13" ht="12.75" hidden="1">
      <c r="A69" s="151" t="s">
        <v>380</v>
      </c>
      <c r="B69" s="151" t="s">
        <v>330</v>
      </c>
      <c r="C69" s="151" t="s">
        <v>132</v>
      </c>
      <c r="D69" s="151" t="s">
        <v>268</v>
      </c>
      <c r="E69" s="151" t="s">
        <v>382</v>
      </c>
      <c r="F69" s="184" t="s">
        <v>383</v>
      </c>
      <c r="G69" s="153">
        <f aca="true" t="shared" si="17" ref="G69:L69">G70</f>
        <v>0</v>
      </c>
      <c r="H69" s="153">
        <f t="shared" si="17"/>
        <v>0</v>
      </c>
      <c r="I69" s="153">
        <f t="shared" si="17"/>
        <v>0</v>
      </c>
      <c r="J69" s="153">
        <f t="shared" si="17"/>
        <v>0</v>
      </c>
      <c r="K69" s="265">
        <f t="shared" si="17"/>
        <v>0</v>
      </c>
      <c r="L69" s="266">
        <f t="shared" si="17"/>
        <v>0</v>
      </c>
      <c r="M69" s="267" t="e">
        <f t="shared" si="2"/>
        <v>#DIV/0!</v>
      </c>
    </row>
    <row r="70" spans="1:13" ht="24" customHeight="1" hidden="1">
      <c r="A70" s="154" t="s">
        <v>380</v>
      </c>
      <c r="B70" s="154" t="s">
        <v>341</v>
      </c>
      <c r="C70" s="154" t="s">
        <v>132</v>
      </c>
      <c r="D70" s="154" t="s">
        <v>268</v>
      </c>
      <c r="E70" s="154" t="s">
        <v>382</v>
      </c>
      <c r="F70" s="175" t="s">
        <v>384</v>
      </c>
      <c r="G70" s="156"/>
      <c r="H70" s="156"/>
      <c r="I70" s="156"/>
      <c r="J70" s="156"/>
      <c r="K70" s="268"/>
      <c r="L70" s="269"/>
      <c r="M70" s="267" t="e">
        <f t="shared" si="2"/>
        <v>#DIV/0!</v>
      </c>
    </row>
    <row r="71" spans="1:13" ht="12.75" customHeight="1" hidden="1">
      <c r="A71" s="154" t="s">
        <v>380</v>
      </c>
      <c r="B71" s="154" t="s">
        <v>385</v>
      </c>
      <c r="C71" s="154" t="s">
        <v>132</v>
      </c>
      <c r="D71" s="154" t="s">
        <v>268</v>
      </c>
      <c r="E71" s="154" t="s">
        <v>382</v>
      </c>
      <c r="F71" s="175" t="s">
        <v>386</v>
      </c>
      <c r="G71" s="156"/>
      <c r="H71" s="156"/>
      <c r="I71" s="156"/>
      <c r="J71" s="156"/>
      <c r="K71" s="268"/>
      <c r="L71" s="269"/>
      <c r="M71" s="267" t="e">
        <f t="shared" si="2"/>
        <v>#DIV/0!</v>
      </c>
    </row>
    <row r="72" spans="1:13" s="161" customFormat="1" ht="14.25" customHeight="1">
      <c r="A72" s="282" t="s">
        <v>387</v>
      </c>
      <c r="B72" s="283"/>
      <c r="C72" s="283"/>
      <c r="D72" s="283"/>
      <c r="E72" s="283"/>
      <c r="F72" s="284"/>
      <c r="G72" s="185">
        <f aca="true" t="shared" si="18" ref="G72:L72">G11+G17+G23+G27+G35+G42+G47+G57+G68</f>
        <v>13897.5</v>
      </c>
      <c r="H72" s="185">
        <f t="shared" si="18"/>
        <v>0</v>
      </c>
      <c r="I72" s="185">
        <f t="shared" si="18"/>
        <v>15895.1</v>
      </c>
      <c r="J72" s="185">
        <f t="shared" si="18"/>
        <v>0</v>
      </c>
      <c r="K72" s="272">
        <f t="shared" si="18"/>
        <v>15895.1</v>
      </c>
      <c r="L72" s="273">
        <f t="shared" si="18"/>
        <v>3707.2938</v>
      </c>
      <c r="M72" s="264">
        <f t="shared" si="2"/>
        <v>23.32350095312392</v>
      </c>
    </row>
    <row r="73" spans="1:13" s="161" customFormat="1" ht="12.75">
      <c r="A73" s="285" t="s">
        <v>388</v>
      </c>
      <c r="B73" s="285"/>
      <c r="C73" s="285"/>
      <c r="D73" s="285"/>
      <c r="E73" s="285"/>
      <c r="F73" s="285"/>
      <c r="G73" s="186" t="e">
        <f>G74+G79+G80+G86+G88</f>
        <v>#REF!</v>
      </c>
      <c r="H73" s="186" t="e">
        <f>H74+H79+H80+H86+H88</f>
        <v>#REF!</v>
      </c>
      <c r="I73" s="186">
        <f>I74+I80+I86</f>
        <v>2416.5</v>
      </c>
      <c r="J73" s="186">
        <f>J74+J80+J86</f>
        <v>40</v>
      </c>
      <c r="K73" s="274">
        <f>K74+K80+K86</f>
        <v>2456.5</v>
      </c>
      <c r="L73" s="275">
        <f>L74+L80+L86+L88</f>
        <v>844.967</v>
      </c>
      <c r="M73" s="264">
        <f t="shared" si="2"/>
        <v>34.39719112558518</v>
      </c>
    </row>
    <row r="74" spans="1:13" s="161" customFormat="1" ht="25.5">
      <c r="A74" s="187" t="s">
        <v>389</v>
      </c>
      <c r="B74" s="187" t="s">
        <v>330</v>
      </c>
      <c r="C74" s="187" t="s">
        <v>267</v>
      </c>
      <c r="D74" s="187" t="s">
        <v>268</v>
      </c>
      <c r="E74" s="187" t="s">
        <v>269</v>
      </c>
      <c r="F74" s="188" t="s">
        <v>390</v>
      </c>
      <c r="G74" s="186">
        <f aca="true" t="shared" si="19" ref="G74:L74">G75+G76</f>
        <v>1959</v>
      </c>
      <c r="H74" s="186">
        <f t="shared" si="19"/>
        <v>-1</v>
      </c>
      <c r="I74" s="186">
        <f t="shared" si="19"/>
        <v>2099</v>
      </c>
      <c r="J74" s="186">
        <f t="shared" si="19"/>
        <v>0</v>
      </c>
      <c r="K74" s="274">
        <f t="shared" si="19"/>
        <v>2099</v>
      </c>
      <c r="L74" s="275">
        <f t="shared" si="19"/>
        <v>596.307</v>
      </c>
      <c r="M74" s="264">
        <f t="shared" si="2"/>
        <v>28.409099571224395</v>
      </c>
    </row>
    <row r="75" spans="1:13" ht="25.5">
      <c r="A75" s="154" t="s">
        <v>389</v>
      </c>
      <c r="B75" s="154" t="s">
        <v>391</v>
      </c>
      <c r="C75" s="154" t="s">
        <v>132</v>
      </c>
      <c r="D75" s="154" t="s">
        <v>268</v>
      </c>
      <c r="E75" s="154" t="s">
        <v>392</v>
      </c>
      <c r="F75" s="182" t="s">
        <v>393</v>
      </c>
      <c r="G75" s="189">
        <v>946</v>
      </c>
      <c r="H75" s="189">
        <v>1012</v>
      </c>
      <c r="I75" s="189">
        <v>2099</v>
      </c>
      <c r="J75" s="189"/>
      <c r="K75" s="276">
        <v>2099</v>
      </c>
      <c r="L75" s="277">
        <v>596.307</v>
      </c>
      <c r="M75" s="267">
        <f aca="true" t="shared" si="20" ref="M75:M91">L75/K75*100</f>
        <v>28.409099571224395</v>
      </c>
    </row>
    <row r="76" spans="1:13" ht="25.5" hidden="1">
      <c r="A76" s="154" t="s">
        <v>389</v>
      </c>
      <c r="B76" s="154" t="s">
        <v>394</v>
      </c>
      <c r="C76" s="154" t="s">
        <v>132</v>
      </c>
      <c r="D76" s="154" t="s">
        <v>268</v>
      </c>
      <c r="E76" s="154" t="s">
        <v>392</v>
      </c>
      <c r="F76" s="182" t="s">
        <v>395</v>
      </c>
      <c r="G76" s="189">
        <v>1013</v>
      </c>
      <c r="H76" s="189">
        <v>-1013</v>
      </c>
      <c r="I76" s="189">
        <f>G76+H76</f>
        <v>0</v>
      </c>
      <c r="J76" s="189"/>
      <c r="K76" s="276">
        <f>I76+J76</f>
        <v>0</v>
      </c>
      <c r="L76" s="277">
        <f>J76+K76</f>
        <v>0</v>
      </c>
      <c r="M76" s="267" t="e">
        <f t="shared" si="20"/>
        <v>#DIV/0!</v>
      </c>
    </row>
    <row r="77" spans="1:13" ht="25.5" hidden="1">
      <c r="A77" s="154" t="s">
        <v>389</v>
      </c>
      <c r="B77" s="154" t="s">
        <v>396</v>
      </c>
      <c r="C77" s="154" t="s">
        <v>132</v>
      </c>
      <c r="D77" s="154" t="s">
        <v>268</v>
      </c>
      <c r="E77" s="154" t="s">
        <v>392</v>
      </c>
      <c r="F77" s="182" t="s">
        <v>397</v>
      </c>
      <c r="G77" s="189"/>
      <c r="H77" s="189"/>
      <c r="I77" s="189"/>
      <c r="J77" s="189"/>
      <c r="K77" s="276"/>
      <c r="L77" s="277"/>
      <c r="M77" s="267" t="e">
        <f t="shared" si="20"/>
        <v>#DIV/0!</v>
      </c>
    </row>
    <row r="78" spans="1:13" ht="12.75" hidden="1">
      <c r="A78" s="154" t="s">
        <v>389</v>
      </c>
      <c r="B78" s="154" t="s">
        <v>398</v>
      </c>
      <c r="C78" s="154" t="s">
        <v>132</v>
      </c>
      <c r="D78" s="154" t="s">
        <v>268</v>
      </c>
      <c r="E78" s="154" t="s">
        <v>392</v>
      </c>
      <c r="F78" s="182" t="s">
        <v>399</v>
      </c>
      <c r="G78" s="189"/>
      <c r="H78" s="189"/>
      <c r="I78" s="189"/>
      <c r="J78" s="189"/>
      <c r="K78" s="276"/>
      <c r="L78" s="277"/>
      <c r="M78" s="267" t="e">
        <f t="shared" si="20"/>
        <v>#DIV/0!</v>
      </c>
    </row>
    <row r="79" spans="1:13" s="161" customFormat="1" ht="25.5" hidden="1">
      <c r="A79" s="148" t="s">
        <v>389</v>
      </c>
      <c r="B79" s="148" t="s">
        <v>271</v>
      </c>
      <c r="C79" s="148" t="s">
        <v>132</v>
      </c>
      <c r="D79" s="148" t="s">
        <v>400</v>
      </c>
      <c r="E79" s="148" t="s">
        <v>392</v>
      </c>
      <c r="F79" s="190" t="s">
        <v>401</v>
      </c>
      <c r="G79" s="186" t="e">
        <f>#REF!+#REF!+#REF!</f>
        <v>#REF!</v>
      </c>
      <c r="H79" s="186" t="e">
        <f>#REF!+#REF!+#REF!</f>
        <v>#REF!</v>
      </c>
      <c r="I79" s="186" t="e">
        <f>#REF!+#REF!+#REF!</f>
        <v>#REF!</v>
      </c>
      <c r="J79" s="186" t="e">
        <f>#REF!+#REF!+#REF!</f>
        <v>#REF!</v>
      </c>
      <c r="K79" s="274" t="e">
        <f>#REF!+#REF!+#REF!</f>
        <v>#REF!</v>
      </c>
      <c r="L79" s="275" t="e">
        <f>#REF!+#REF!+#REF!</f>
        <v>#REF!</v>
      </c>
      <c r="M79" s="267" t="e">
        <f t="shared" si="20"/>
        <v>#REF!</v>
      </c>
    </row>
    <row r="80" spans="1:13" s="161" customFormat="1" ht="25.5">
      <c r="A80" s="148" t="s">
        <v>389</v>
      </c>
      <c r="B80" s="148" t="s">
        <v>293</v>
      </c>
      <c r="C80" s="148" t="s">
        <v>267</v>
      </c>
      <c r="D80" s="148" t="s">
        <v>268</v>
      </c>
      <c r="E80" s="148" t="s">
        <v>392</v>
      </c>
      <c r="F80" s="190" t="s">
        <v>402</v>
      </c>
      <c r="G80" s="186">
        <f aca="true" t="shared" si="21" ref="G80:L80">G81+G82+G83</f>
        <v>316.8</v>
      </c>
      <c r="H80" s="186">
        <f t="shared" si="21"/>
        <v>0</v>
      </c>
      <c r="I80" s="186">
        <f t="shared" si="21"/>
        <v>317.5</v>
      </c>
      <c r="J80" s="186">
        <f t="shared" si="21"/>
        <v>0</v>
      </c>
      <c r="K80" s="274">
        <f t="shared" si="21"/>
        <v>317.5</v>
      </c>
      <c r="L80" s="275">
        <f t="shared" si="21"/>
        <v>233.06</v>
      </c>
      <c r="M80" s="264">
        <f t="shared" si="20"/>
        <v>73.40472440944882</v>
      </c>
    </row>
    <row r="81" spans="1:13" s="27" customFormat="1" ht="26.25" customHeight="1">
      <c r="A81" s="151" t="s">
        <v>389</v>
      </c>
      <c r="B81" s="151" t="s">
        <v>403</v>
      </c>
      <c r="C81" s="151" t="s">
        <v>132</v>
      </c>
      <c r="D81" s="151" t="s">
        <v>268</v>
      </c>
      <c r="E81" s="151" t="s">
        <v>392</v>
      </c>
      <c r="F81" s="182" t="s">
        <v>404</v>
      </c>
      <c r="G81" s="153">
        <v>70</v>
      </c>
      <c r="H81" s="153">
        <v>0</v>
      </c>
      <c r="I81" s="153">
        <v>68.2</v>
      </c>
      <c r="J81" s="153">
        <v>0</v>
      </c>
      <c r="K81" s="265">
        <v>68.2</v>
      </c>
      <c r="L81" s="266">
        <v>25.96</v>
      </c>
      <c r="M81" s="267">
        <f t="shared" si="20"/>
        <v>38.064516129032256</v>
      </c>
    </row>
    <row r="82" spans="1:13" s="27" customFormat="1" ht="30" customHeight="1">
      <c r="A82" s="151" t="s">
        <v>389</v>
      </c>
      <c r="B82" s="151" t="s">
        <v>405</v>
      </c>
      <c r="C82" s="151" t="s">
        <v>132</v>
      </c>
      <c r="D82" s="151" t="s">
        <v>268</v>
      </c>
      <c r="E82" s="151" t="s">
        <v>392</v>
      </c>
      <c r="F82" s="182" t="s">
        <v>406</v>
      </c>
      <c r="G82" s="153">
        <v>243.6</v>
      </c>
      <c r="H82" s="153">
        <v>0</v>
      </c>
      <c r="I82" s="153">
        <f>G82+H82</f>
        <v>243.6</v>
      </c>
      <c r="J82" s="153">
        <v>0</v>
      </c>
      <c r="K82" s="265">
        <f>I82+J82</f>
        <v>243.6</v>
      </c>
      <c r="L82" s="266">
        <v>207.1</v>
      </c>
      <c r="M82" s="267">
        <f t="shared" si="20"/>
        <v>85.01642036124795</v>
      </c>
    </row>
    <row r="83" spans="1:13" s="27" customFormat="1" ht="28.5" customHeight="1">
      <c r="A83" s="151" t="s">
        <v>389</v>
      </c>
      <c r="B83" s="151" t="s">
        <v>407</v>
      </c>
      <c r="C83" s="151" t="s">
        <v>132</v>
      </c>
      <c r="D83" s="151" t="s">
        <v>268</v>
      </c>
      <c r="E83" s="151" t="s">
        <v>392</v>
      </c>
      <c r="F83" s="191" t="s">
        <v>408</v>
      </c>
      <c r="G83" s="192">
        <f>G84+G85</f>
        <v>3.2</v>
      </c>
      <c r="H83" s="192">
        <v>0</v>
      </c>
      <c r="I83" s="153">
        <f>I84+I85</f>
        <v>5.7</v>
      </c>
      <c r="J83" s="192">
        <v>0</v>
      </c>
      <c r="K83" s="265">
        <f>K84+K85</f>
        <v>5.7</v>
      </c>
      <c r="L83" s="266">
        <f>L84+L85</f>
        <v>0</v>
      </c>
      <c r="M83" s="267">
        <f t="shared" si="20"/>
        <v>0</v>
      </c>
    </row>
    <row r="84" spans="1:13" ht="31.5" customHeight="1">
      <c r="A84" s="154" t="s">
        <v>389</v>
      </c>
      <c r="B84" s="154" t="s">
        <v>407</v>
      </c>
      <c r="C84" s="154" t="s">
        <v>132</v>
      </c>
      <c r="D84" s="154" t="s">
        <v>268</v>
      </c>
      <c r="E84" s="154" t="s">
        <v>392</v>
      </c>
      <c r="F84" s="193" t="s">
        <v>409</v>
      </c>
      <c r="G84" s="156">
        <v>1</v>
      </c>
      <c r="H84" s="156">
        <v>1</v>
      </c>
      <c r="I84" s="156">
        <v>1</v>
      </c>
      <c r="J84" s="156"/>
      <c r="K84" s="268">
        <v>1</v>
      </c>
      <c r="L84" s="269">
        <v>0</v>
      </c>
      <c r="M84" s="267">
        <f t="shared" si="20"/>
        <v>0</v>
      </c>
    </row>
    <row r="85" spans="1:13" ht="53.25" customHeight="1">
      <c r="A85" s="154" t="s">
        <v>389</v>
      </c>
      <c r="B85" s="154" t="s">
        <v>407</v>
      </c>
      <c r="C85" s="154" t="s">
        <v>132</v>
      </c>
      <c r="D85" s="154" t="s">
        <v>268</v>
      </c>
      <c r="E85" s="154" t="s">
        <v>392</v>
      </c>
      <c r="F85" s="193" t="s">
        <v>410</v>
      </c>
      <c r="G85" s="156">
        <v>2.2</v>
      </c>
      <c r="H85" s="156">
        <v>2.2</v>
      </c>
      <c r="I85" s="156">
        <v>4.7</v>
      </c>
      <c r="J85" s="156"/>
      <c r="K85" s="268">
        <v>4.7</v>
      </c>
      <c r="L85" s="269">
        <v>0</v>
      </c>
      <c r="M85" s="267">
        <f t="shared" si="20"/>
        <v>0</v>
      </c>
    </row>
    <row r="86" spans="1:13" ht="12.75" customHeight="1">
      <c r="A86" s="148" t="s">
        <v>389</v>
      </c>
      <c r="B86" s="148" t="s">
        <v>311</v>
      </c>
      <c r="C86" s="148" t="s">
        <v>267</v>
      </c>
      <c r="D86" s="148" t="s">
        <v>268</v>
      </c>
      <c r="E86" s="148" t="s">
        <v>269</v>
      </c>
      <c r="F86" s="194" t="s">
        <v>411</v>
      </c>
      <c r="G86" s="150" t="e">
        <f>#REF!+G87</f>
        <v>#REF!</v>
      </c>
      <c r="H86" s="150" t="e">
        <f>#REF!+H87</f>
        <v>#REF!</v>
      </c>
      <c r="I86" s="150">
        <f>I87</f>
        <v>0</v>
      </c>
      <c r="J86" s="150">
        <f>J87</f>
        <v>40</v>
      </c>
      <c r="K86" s="262">
        <f>K87</f>
        <v>40</v>
      </c>
      <c r="L86" s="263">
        <f>L87</f>
        <v>40</v>
      </c>
      <c r="M86" s="264">
        <f t="shared" si="20"/>
        <v>100</v>
      </c>
    </row>
    <row r="87" spans="1:13" s="161" customFormat="1" ht="43.5" customHeight="1">
      <c r="A87" s="154" t="s">
        <v>389</v>
      </c>
      <c r="B87" s="195" t="s">
        <v>412</v>
      </c>
      <c r="C87" s="154" t="s">
        <v>132</v>
      </c>
      <c r="D87" s="154" t="s">
        <v>268</v>
      </c>
      <c r="E87" s="154" t="s">
        <v>392</v>
      </c>
      <c r="F87" s="193" t="s">
        <v>445</v>
      </c>
      <c r="G87" s="156"/>
      <c r="H87" s="156"/>
      <c r="I87" s="156"/>
      <c r="J87" s="156">
        <v>40</v>
      </c>
      <c r="K87" s="268">
        <f>I87+J87</f>
        <v>40</v>
      </c>
      <c r="L87" s="269">
        <v>40</v>
      </c>
      <c r="M87" s="267">
        <f t="shared" si="20"/>
        <v>100</v>
      </c>
    </row>
    <row r="88" spans="1:13" s="161" customFormat="1" ht="29.25" customHeight="1">
      <c r="A88" s="148" t="s">
        <v>415</v>
      </c>
      <c r="B88" s="148" t="s">
        <v>266</v>
      </c>
      <c r="C88" s="148" t="s">
        <v>267</v>
      </c>
      <c r="D88" s="148" t="s">
        <v>268</v>
      </c>
      <c r="E88" s="148" t="s">
        <v>269</v>
      </c>
      <c r="F88" s="194" t="s">
        <v>463</v>
      </c>
      <c r="G88" s="150">
        <f>G89</f>
        <v>0</v>
      </c>
      <c r="H88" s="150">
        <f>H89</f>
        <v>0</v>
      </c>
      <c r="I88" s="150">
        <f>I89</f>
        <v>0</v>
      </c>
      <c r="J88" s="150">
        <f>J89</f>
        <v>0</v>
      </c>
      <c r="K88" s="262">
        <f>K90</f>
        <v>0</v>
      </c>
      <c r="L88" s="263">
        <f>L90</f>
        <v>-24.4</v>
      </c>
      <c r="M88" s="264">
        <v>0</v>
      </c>
    </row>
    <row r="89" spans="1:13" s="161" customFormat="1" ht="70.5" customHeight="1" hidden="1">
      <c r="A89" s="154" t="s">
        <v>413</v>
      </c>
      <c r="B89" s="154" t="s">
        <v>316</v>
      </c>
      <c r="C89" s="154" t="s">
        <v>132</v>
      </c>
      <c r="D89" s="154" t="s">
        <v>268</v>
      </c>
      <c r="E89" s="154" t="s">
        <v>382</v>
      </c>
      <c r="F89" s="182" t="s">
        <v>414</v>
      </c>
      <c r="G89" s="156">
        <v>0</v>
      </c>
      <c r="H89" s="156">
        <v>0</v>
      </c>
      <c r="I89" s="156">
        <v>0</v>
      </c>
      <c r="J89" s="156">
        <v>0</v>
      </c>
      <c r="K89" s="268">
        <v>0</v>
      </c>
      <c r="L89" s="269">
        <v>0</v>
      </c>
      <c r="M89" s="267" t="e">
        <f t="shared" si="20"/>
        <v>#DIV/0!</v>
      </c>
    </row>
    <row r="90" spans="1:13" s="161" customFormat="1" ht="30.75" customHeight="1">
      <c r="A90" s="154" t="s">
        <v>415</v>
      </c>
      <c r="B90" s="154" t="s">
        <v>316</v>
      </c>
      <c r="C90" s="154" t="s">
        <v>132</v>
      </c>
      <c r="D90" s="154" t="s">
        <v>268</v>
      </c>
      <c r="E90" s="154" t="s">
        <v>392</v>
      </c>
      <c r="F90" s="182" t="s">
        <v>416</v>
      </c>
      <c r="G90" s="156"/>
      <c r="H90" s="156"/>
      <c r="I90" s="156"/>
      <c r="J90" s="156"/>
      <c r="K90" s="268">
        <v>0</v>
      </c>
      <c r="L90" s="269">
        <v>-24.4</v>
      </c>
      <c r="M90" s="267">
        <v>0</v>
      </c>
    </row>
    <row r="91" spans="1:13" ht="12.75">
      <c r="A91" s="148"/>
      <c r="B91" s="148"/>
      <c r="C91" s="148"/>
      <c r="D91" s="148"/>
      <c r="E91" s="148"/>
      <c r="F91" s="149" t="s">
        <v>417</v>
      </c>
      <c r="G91" s="196" t="e">
        <f aca="true" t="shared" si="22" ref="G91:L91">G72+G73</f>
        <v>#REF!</v>
      </c>
      <c r="H91" s="196" t="e">
        <f t="shared" si="22"/>
        <v>#REF!</v>
      </c>
      <c r="I91" s="196">
        <f t="shared" si="22"/>
        <v>18311.6</v>
      </c>
      <c r="J91" s="196">
        <f t="shared" si="22"/>
        <v>40</v>
      </c>
      <c r="K91" s="278">
        <f t="shared" si="22"/>
        <v>18351.6</v>
      </c>
      <c r="L91" s="279">
        <f t="shared" si="22"/>
        <v>4552.2608</v>
      </c>
      <c r="M91" s="264">
        <f t="shared" si="20"/>
        <v>24.805797859587177</v>
      </c>
    </row>
    <row r="92" spans="1:6" ht="12.75">
      <c r="A92" s="161"/>
      <c r="B92" s="161"/>
      <c r="C92" s="161"/>
      <c r="D92" s="161"/>
      <c r="E92" s="161"/>
      <c r="F92" s="161"/>
    </row>
    <row r="93" spans="9:12" ht="12.75">
      <c r="I93" s="197"/>
      <c r="K93" s="197"/>
      <c r="L93" s="197"/>
    </row>
    <row r="94" spans="7:12" ht="12.75">
      <c r="G94" s="197"/>
      <c r="H94" s="197"/>
      <c r="I94" s="197"/>
      <c r="J94" s="197"/>
      <c r="K94" s="197"/>
      <c r="L94" s="197"/>
    </row>
    <row r="95" spans="7:12" ht="12.75" hidden="1">
      <c r="G95" s="198"/>
      <c r="H95" s="198"/>
      <c r="I95" s="198"/>
      <c r="J95" s="198"/>
      <c r="K95" s="198">
        <f>K91-I91</f>
        <v>40</v>
      </c>
      <c r="L95" s="198">
        <f>L91-J91</f>
        <v>4512.2608</v>
      </c>
    </row>
    <row r="96" spans="7:12" ht="12.75">
      <c r="G96" s="198"/>
      <c r="H96" s="198"/>
      <c r="I96" s="198"/>
      <c r="J96" s="198"/>
      <c r="K96" s="198"/>
      <c r="L96" s="198"/>
    </row>
  </sheetData>
  <sheetProtection/>
  <mergeCells count="5">
    <mergeCell ref="A6:M6"/>
    <mergeCell ref="A9:E9"/>
    <mergeCell ref="A72:F72"/>
    <mergeCell ref="A73:F73"/>
    <mergeCell ref="A8:E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4"/>
  <sheetViews>
    <sheetView zoomScale="80" zoomScaleNormal="80" zoomScalePageLayoutView="0" workbookViewId="0" topLeftCell="A1">
      <selection activeCell="A23" sqref="A23"/>
    </sheetView>
  </sheetViews>
  <sheetFormatPr defaultColWidth="9.00390625" defaultRowHeight="12.75"/>
  <cols>
    <col min="1" max="1" width="62.00390625" style="1" customWidth="1"/>
    <col min="2" max="2" width="5.00390625" style="25" customWidth="1"/>
    <col min="3" max="3" width="3.25390625" style="9" customWidth="1"/>
    <col min="4" max="4" width="3.375" style="9" customWidth="1"/>
    <col min="5" max="5" width="12.125" style="1" customWidth="1"/>
    <col min="6" max="6" width="5.00390625" style="1" customWidth="1"/>
    <col min="7" max="7" width="11.25390625" style="21" hidden="1" customWidth="1"/>
    <col min="8" max="8" width="13.75390625" style="21" hidden="1" customWidth="1"/>
    <col min="9" max="9" width="11.25390625" style="21" hidden="1" customWidth="1"/>
    <col min="10" max="10" width="13.75390625" style="21" hidden="1" customWidth="1"/>
    <col min="11" max="11" width="12.625" style="21" customWidth="1"/>
    <col min="12" max="12" width="8.25390625" style="21" customWidth="1"/>
    <col min="13" max="13" width="6.625" style="1" customWidth="1"/>
    <col min="14" max="16384" width="9.125" style="1" customWidth="1"/>
  </cols>
  <sheetData>
    <row r="1" spans="1:12" s="7" customFormat="1" ht="15.75">
      <c r="A1" s="12"/>
      <c r="B1" s="88"/>
      <c r="C1" s="129"/>
      <c r="D1" s="129"/>
      <c r="E1" s="129"/>
      <c r="F1" s="202" t="s">
        <v>254</v>
      </c>
      <c r="G1" s="129"/>
      <c r="L1" s="129"/>
    </row>
    <row r="2" spans="1:12" s="7" customFormat="1" ht="15.75">
      <c r="A2" s="12"/>
      <c r="B2" s="88"/>
      <c r="C2" s="129"/>
      <c r="D2" s="129"/>
      <c r="E2" s="129"/>
      <c r="F2" s="228" t="s">
        <v>448</v>
      </c>
      <c r="G2" s="129"/>
      <c r="L2" s="129"/>
    </row>
    <row r="3" spans="1:12" s="7" customFormat="1" ht="15.75">
      <c r="A3" s="12"/>
      <c r="B3" s="88"/>
      <c r="C3" s="129"/>
      <c r="D3" s="129"/>
      <c r="E3" s="129"/>
      <c r="F3" s="228" t="s">
        <v>449</v>
      </c>
      <c r="G3" s="129"/>
      <c r="L3" s="129"/>
    </row>
    <row r="4" spans="1:12" s="7" customFormat="1" ht="15.75">
      <c r="A4" s="12"/>
      <c r="B4" s="88"/>
      <c r="C4" s="129"/>
      <c r="D4" s="129"/>
      <c r="E4" s="129"/>
      <c r="F4" s="228" t="s">
        <v>464</v>
      </c>
      <c r="G4" s="129"/>
      <c r="L4" s="129"/>
    </row>
    <row r="5" spans="1:12" s="7" customFormat="1" ht="15.75">
      <c r="A5" s="12"/>
      <c r="B5" s="88"/>
      <c r="C5" s="13"/>
      <c r="D5" s="13"/>
      <c r="E5" s="13"/>
      <c r="F5" s="13"/>
      <c r="G5" s="18"/>
      <c r="H5" s="18"/>
      <c r="I5" s="18"/>
      <c r="J5" s="18"/>
      <c r="K5" s="18"/>
      <c r="L5" s="18"/>
    </row>
    <row r="6" spans="1:13" s="7" customFormat="1" ht="35.25" customHeight="1">
      <c r="A6" s="287" t="s">
        <v>453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ht="12" customHeight="1"/>
    <row r="8" spans="1:13" s="6" customFormat="1" ht="76.5" customHeight="1">
      <c r="A8" s="3" t="s">
        <v>130</v>
      </c>
      <c r="B8" s="71" t="s">
        <v>253</v>
      </c>
      <c r="C8" s="3" t="s">
        <v>248</v>
      </c>
      <c r="D8" s="3" t="s">
        <v>249</v>
      </c>
      <c r="E8" s="3" t="s">
        <v>250</v>
      </c>
      <c r="F8" s="3" t="s">
        <v>251</v>
      </c>
      <c r="G8" s="19" t="s">
        <v>112</v>
      </c>
      <c r="H8" s="19" t="s">
        <v>69</v>
      </c>
      <c r="I8" s="19" t="s">
        <v>252</v>
      </c>
      <c r="J8" s="19" t="s">
        <v>255</v>
      </c>
      <c r="K8" s="229" t="s">
        <v>450</v>
      </c>
      <c r="L8" s="229" t="s">
        <v>451</v>
      </c>
      <c r="M8" s="230" t="s">
        <v>452</v>
      </c>
    </row>
    <row r="9" spans="1:13" ht="12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95">
        <v>7</v>
      </c>
      <c r="H9" s="95">
        <v>8</v>
      </c>
      <c r="I9" s="95">
        <v>7</v>
      </c>
      <c r="J9" s="95">
        <v>8</v>
      </c>
      <c r="K9" s="95">
        <v>7</v>
      </c>
      <c r="L9" s="95">
        <v>8</v>
      </c>
      <c r="M9" s="26">
        <v>9</v>
      </c>
    </row>
    <row r="10" spans="1:13" s="14" customFormat="1" ht="15" customHeight="1">
      <c r="A10" s="29" t="s">
        <v>135</v>
      </c>
      <c r="B10" s="89" t="s">
        <v>198</v>
      </c>
      <c r="C10" s="30" t="s">
        <v>122</v>
      </c>
      <c r="D10" s="30"/>
      <c r="E10" s="31"/>
      <c r="F10" s="31"/>
      <c r="G10" s="72">
        <f>G11+G17+G23+G43+G51</f>
        <v>10383.005000000001</v>
      </c>
      <c r="H10" s="72">
        <f>H11+H17+H23+H43+H51</f>
        <v>0</v>
      </c>
      <c r="I10" s="72">
        <f>G10+H10</f>
        <v>10383.005000000001</v>
      </c>
      <c r="J10" s="227">
        <f>J11+J17+J23+J43+J51</f>
        <v>29.688</v>
      </c>
      <c r="K10" s="227">
        <f aca="true" t="shared" si="0" ref="K10:K41">I10+J10</f>
        <v>10412.693000000001</v>
      </c>
      <c r="L10" s="234">
        <f>L11+L17+L23+L43+L51</f>
        <v>1808.4009500000002</v>
      </c>
      <c r="M10" s="233">
        <f>L10/K10*100</f>
        <v>17.367274248842254</v>
      </c>
    </row>
    <row r="11" spans="1:13" s="15" customFormat="1" ht="27" customHeight="1">
      <c r="A11" s="32" t="s">
        <v>119</v>
      </c>
      <c r="B11" s="90" t="s">
        <v>198</v>
      </c>
      <c r="C11" s="65" t="s">
        <v>122</v>
      </c>
      <c r="D11" s="65" t="s">
        <v>123</v>
      </c>
      <c r="E11" s="33"/>
      <c r="F11" s="33"/>
      <c r="G11" s="73">
        <f>G12</f>
        <v>742</v>
      </c>
      <c r="H11" s="73">
        <f>H12</f>
        <v>0</v>
      </c>
      <c r="I11" s="127">
        <f>G11+H11</f>
        <v>742</v>
      </c>
      <c r="J11" s="73">
        <f>J12</f>
        <v>0</v>
      </c>
      <c r="K11" s="127">
        <f t="shared" si="0"/>
        <v>742</v>
      </c>
      <c r="L11" s="235">
        <f>L12</f>
        <v>10.173990000000002</v>
      </c>
      <c r="M11" s="232">
        <f aca="true" t="shared" si="1" ref="M11:M74">L11/K11*100</f>
        <v>1.371157681940701</v>
      </c>
    </row>
    <row r="12" spans="1:13" s="7" customFormat="1" ht="30" customHeight="1">
      <c r="A12" s="34" t="s">
        <v>10</v>
      </c>
      <c r="B12" s="90" t="s">
        <v>198</v>
      </c>
      <c r="C12" s="66" t="s">
        <v>122</v>
      </c>
      <c r="D12" s="66" t="s">
        <v>123</v>
      </c>
      <c r="E12" s="58" t="s">
        <v>205</v>
      </c>
      <c r="F12" s="36"/>
      <c r="G12" s="74">
        <f>G13</f>
        <v>742</v>
      </c>
      <c r="H12" s="74">
        <f>H13</f>
        <v>0</v>
      </c>
      <c r="I12" s="127">
        <f aca="true" t="shared" si="2" ref="I12:I78">G12+H12</f>
        <v>742</v>
      </c>
      <c r="J12" s="74">
        <f>J13</f>
        <v>0</v>
      </c>
      <c r="K12" s="127">
        <f t="shared" si="0"/>
        <v>742</v>
      </c>
      <c r="L12" s="236">
        <f>L13</f>
        <v>10.173990000000002</v>
      </c>
      <c r="M12" s="232">
        <f t="shared" si="1"/>
        <v>1.371157681940701</v>
      </c>
    </row>
    <row r="13" spans="1:13" s="7" customFormat="1" ht="13.5" customHeight="1">
      <c r="A13" s="37" t="s">
        <v>11</v>
      </c>
      <c r="B13" s="90" t="s">
        <v>198</v>
      </c>
      <c r="C13" s="35" t="s">
        <v>122</v>
      </c>
      <c r="D13" s="35" t="s">
        <v>123</v>
      </c>
      <c r="E13" s="58" t="s">
        <v>206</v>
      </c>
      <c r="F13" s="36"/>
      <c r="G13" s="74">
        <f>G14</f>
        <v>742</v>
      </c>
      <c r="H13" s="74">
        <f>H15</f>
        <v>0</v>
      </c>
      <c r="I13" s="127">
        <f t="shared" si="2"/>
        <v>742</v>
      </c>
      <c r="J13" s="74">
        <f>J15</f>
        <v>0</v>
      </c>
      <c r="K13" s="127">
        <f t="shared" si="0"/>
        <v>742</v>
      </c>
      <c r="L13" s="236">
        <f>L14</f>
        <v>10.173990000000002</v>
      </c>
      <c r="M13" s="232">
        <f t="shared" si="1"/>
        <v>1.371157681940701</v>
      </c>
    </row>
    <row r="14" spans="1:13" s="7" customFormat="1" ht="27.75" customHeight="1">
      <c r="A14" s="37" t="s">
        <v>12</v>
      </c>
      <c r="B14" s="90" t="s">
        <v>198</v>
      </c>
      <c r="C14" s="66" t="s">
        <v>122</v>
      </c>
      <c r="D14" s="66" t="s">
        <v>123</v>
      </c>
      <c r="E14" s="58" t="s">
        <v>207</v>
      </c>
      <c r="F14" s="36"/>
      <c r="G14" s="74">
        <f>G15+G16</f>
        <v>742</v>
      </c>
      <c r="H14" s="74"/>
      <c r="I14" s="127">
        <f t="shared" si="2"/>
        <v>742</v>
      </c>
      <c r="J14" s="74"/>
      <c r="K14" s="127">
        <f t="shared" si="0"/>
        <v>742</v>
      </c>
      <c r="L14" s="236">
        <f>L15+L16</f>
        <v>10.173990000000002</v>
      </c>
      <c r="M14" s="232">
        <f t="shared" si="1"/>
        <v>1.371157681940701</v>
      </c>
    </row>
    <row r="15" spans="1:13" s="7" customFormat="1" ht="15.75">
      <c r="A15" s="37" t="s">
        <v>13</v>
      </c>
      <c r="B15" s="90" t="s">
        <v>198</v>
      </c>
      <c r="C15" s="66" t="s">
        <v>122</v>
      </c>
      <c r="D15" s="66" t="s">
        <v>123</v>
      </c>
      <c r="E15" s="58" t="s">
        <v>207</v>
      </c>
      <c r="F15" s="58">
        <v>121</v>
      </c>
      <c r="G15" s="75">
        <v>570</v>
      </c>
      <c r="H15" s="75">
        <v>0</v>
      </c>
      <c r="I15" s="127">
        <f t="shared" si="2"/>
        <v>570</v>
      </c>
      <c r="J15" s="75">
        <v>0</v>
      </c>
      <c r="K15" s="127">
        <f t="shared" si="0"/>
        <v>570</v>
      </c>
      <c r="L15" s="237">
        <v>9.694</v>
      </c>
      <c r="M15" s="232">
        <f t="shared" si="1"/>
        <v>1.700701754385965</v>
      </c>
    </row>
    <row r="16" spans="1:13" s="7" customFormat="1" ht="38.25">
      <c r="A16" s="37" t="s">
        <v>15</v>
      </c>
      <c r="B16" s="90" t="s">
        <v>198</v>
      </c>
      <c r="C16" s="66" t="s">
        <v>122</v>
      </c>
      <c r="D16" s="66" t="s">
        <v>123</v>
      </c>
      <c r="E16" s="58" t="s">
        <v>207</v>
      </c>
      <c r="F16" s="58" t="s">
        <v>16</v>
      </c>
      <c r="G16" s="75">
        <v>172</v>
      </c>
      <c r="H16" s="75"/>
      <c r="I16" s="127">
        <f t="shared" si="2"/>
        <v>172</v>
      </c>
      <c r="J16" s="75"/>
      <c r="K16" s="127">
        <f t="shared" si="0"/>
        <v>172</v>
      </c>
      <c r="L16" s="237">
        <v>0.47999</v>
      </c>
      <c r="M16" s="232">
        <f t="shared" si="1"/>
        <v>0.2790639534883721</v>
      </c>
    </row>
    <row r="17" spans="1:13" s="15" customFormat="1" ht="42" customHeight="1">
      <c r="A17" s="32" t="s">
        <v>144</v>
      </c>
      <c r="B17" s="90" t="s">
        <v>198</v>
      </c>
      <c r="C17" s="38" t="s">
        <v>122</v>
      </c>
      <c r="D17" s="38" t="s">
        <v>125</v>
      </c>
      <c r="E17" s="58"/>
      <c r="F17" s="38"/>
      <c r="G17" s="76">
        <f>G18</f>
        <v>567</v>
      </c>
      <c r="H17" s="76">
        <f>H18</f>
        <v>0</v>
      </c>
      <c r="I17" s="127">
        <f t="shared" si="2"/>
        <v>567</v>
      </c>
      <c r="J17" s="76">
        <f>J18</f>
        <v>0</v>
      </c>
      <c r="K17" s="127">
        <f t="shared" si="0"/>
        <v>567</v>
      </c>
      <c r="L17" s="238">
        <f>L18</f>
        <v>106.44415</v>
      </c>
      <c r="M17" s="232">
        <f t="shared" si="1"/>
        <v>18.77321869488536</v>
      </c>
    </row>
    <row r="18" spans="1:13" s="7" customFormat="1" ht="27" customHeight="1">
      <c r="A18" s="34" t="s">
        <v>25</v>
      </c>
      <c r="B18" s="90" t="s">
        <v>198</v>
      </c>
      <c r="C18" s="40" t="s">
        <v>122</v>
      </c>
      <c r="D18" s="40" t="s">
        <v>125</v>
      </c>
      <c r="E18" s="58" t="s">
        <v>208</v>
      </c>
      <c r="F18" s="40"/>
      <c r="G18" s="77">
        <f>G19</f>
        <v>567</v>
      </c>
      <c r="H18" s="77">
        <f>H19</f>
        <v>0</v>
      </c>
      <c r="I18" s="127">
        <f t="shared" si="2"/>
        <v>567</v>
      </c>
      <c r="J18" s="77">
        <f>J19</f>
        <v>0</v>
      </c>
      <c r="K18" s="127">
        <f t="shared" si="0"/>
        <v>567</v>
      </c>
      <c r="L18" s="239">
        <f>L19</f>
        <v>106.44415</v>
      </c>
      <c r="M18" s="232">
        <f t="shared" si="1"/>
        <v>18.77321869488536</v>
      </c>
    </row>
    <row r="19" spans="1:13" s="7" customFormat="1" ht="15" customHeight="1">
      <c r="A19" s="39" t="s">
        <v>26</v>
      </c>
      <c r="B19" s="90" t="s">
        <v>198</v>
      </c>
      <c r="C19" s="40" t="s">
        <v>122</v>
      </c>
      <c r="D19" s="40" t="s">
        <v>125</v>
      </c>
      <c r="E19" s="58" t="s">
        <v>209</v>
      </c>
      <c r="F19" s="41"/>
      <c r="G19" s="77">
        <f>G20</f>
        <v>567</v>
      </c>
      <c r="H19" s="77">
        <f>H21</f>
        <v>0</v>
      </c>
      <c r="I19" s="127">
        <f t="shared" si="2"/>
        <v>567</v>
      </c>
      <c r="J19" s="77">
        <f>J21</f>
        <v>0</v>
      </c>
      <c r="K19" s="127">
        <f t="shared" si="0"/>
        <v>567</v>
      </c>
      <c r="L19" s="239">
        <f>L20</f>
        <v>106.44415</v>
      </c>
      <c r="M19" s="232">
        <f t="shared" si="1"/>
        <v>18.77321869488536</v>
      </c>
    </row>
    <row r="20" spans="1:13" s="7" customFormat="1" ht="25.5" customHeight="1">
      <c r="A20" s="37" t="s">
        <v>12</v>
      </c>
      <c r="B20" s="90" t="s">
        <v>198</v>
      </c>
      <c r="C20" s="40" t="s">
        <v>122</v>
      </c>
      <c r="D20" s="40" t="s">
        <v>125</v>
      </c>
      <c r="E20" s="58" t="s">
        <v>210</v>
      </c>
      <c r="F20" s="41"/>
      <c r="G20" s="74">
        <f>G21+G22</f>
        <v>567</v>
      </c>
      <c r="H20" s="74"/>
      <c r="I20" s="127">
        <f t="shared" si="2"/>
        <v>567</v>
      </c>
      <c r="J20" s="74"/>
      <c r="K20" s="127">
        <f t="shared" si="0"/>
        <v>567</v>
      </c>
      <c r="L20" s="236">
        <f>L21+L22</f>
        <v>106.44415</v>
      </c>
      <c r="M20" s="232">
        <f t="shared" si="1"/>
        <v>18.77321869488536</v>
      </c>
    </row>
    <row r="21" spans="1:13" s="7" customFormat="1" ht="15.75">
      <c r="A21" s="37" t="s">
        <v>13</v>
      </c>
      <c r="B21" s="90" t="s">
        <v>198</v>
      </c>
      <c r="C21" s="66" t="s">
        <v>122</v>
      </c>
      <c r="D21" s="66" t="s">
        <v>125</v>
      </c>
      <c r="E21" s="58" t="s">
        <v>210</v>
      </c>
      <c r="F21" s="58">
        <v>121</v>
      </c>
      <c r="G21" s="75">
        <v>435</v>
      </c>
      <c r="H21" s="75">
        <v>0</v>
      </c>
      <c r="I21" s="127">
        <f t="shared" si="2"/>
        <v>435</v>
      </c>
      <c r="J21" s="75">
        <v>0</v>
      </c>
      <c r="K21" s="127">
        <f t="shared" si="0"/>
        <v>435</v>
      </c>
      <c r="L21" s="237">
        <v>85.2336</v>
      </c>
      <c r="M21" s="232">
        <f t="shared" si="1"/>
        <v>19.593931034482758</v>
      </c>
    </row>
    <row r="22" spans="1:13" s="7" customFormat="1" ht="38.25">
      <c r="A22" s="37" t="s">
        <v>15</v>
      </c>
      <c r="B22" s="90" t="s">
        <v>198</v>
      </c>
      <c r="C22" s="66" t="s">
        <v>122</v>
      </c>
      <c r="D22" s="66" t="s">
        <v>125</v>
      </c>
      <c r="E22" s="58" t="s">
        <v>210</v>
      </c>
      <c r="F22" s="58" t="s">
        <v>16</v>
      </c>
      <c r="G22" s="75">
        <v>132</v>
      </c>
      <c r="H22" s="75"/>
      <c r="I22" s="127">
        <f t="shared" si="2"/>
        <v>132</v>
      </c>
      <c r="J22" s="75"/>
      <c r="K22" s="127">
        <f t="shared" si="0"/>
        <v>132</v>
      </c>
      <c r="L22" s="237">
        <v>21.21055</v>
      </c>
      <c r="M22" s="232">
        <f t="shared" si="1"/>
        <v>16.068598484848486</v>
      </c>
    </row>
    <row r="23" spans="1:13" s="15" customFormat="1" ht="40.5" customHeight="1">
      <c r="A23" s="42" t="s">
        <v>115</v>
      </c>
      <c r="B23" s="90" t="s">
        <v>198</v>
      </c>
      <c r="C23" s="43" t="s">
        <v>122</v>
      </c>
      <c r="D23" s="43" t="s">
        <v>124</v>
      </c>
      <c r="E23" s="58"/>
      <c r="F23" s="43"/>
      <c r="G23" s="116">
        <f>G24+G40+G35</f>
        <v>8855.805</v>
      </c>
      <c r="H23" s="76">
        <f>H24</f>
        <v>0</v>
      </c>
      <c r="I23" s="127">
        <f t="shared" si="2"/>
        <v>8855.805</v>
      </c>
      <c r="J23" s="76">
        <f>J24</f>
        <v>0</v>
      </c>
      <c r="K23" s="127">
        <f t="shared" si="0"/>
        <v>8855.805</v>
      </c>
      <c r="L23" s="238">
        <f>L24+L40+L35</f>
        <v>1662.09481</v>
      </c>
      <c r="M23" s="232">
        <f t="shared" si="1"/>
        <v>18.76842150431271</v>
      </c>
    </row>
    <row r="24" spans="1:13" s="7" customFormat="1" ht="39.75" customHeight="1">
      <c r="A24" s="44" t="s">
        <v>28</v>
      </c>
      <c r="B24" s="90" t="s">
        <v>198</v>
      </c>
      <c r="C24" s="40" t="s">
        <v>122</v>
      </c>
      <c r="D24" s="40" t="s">
        <v>124</v>
      </c>
      <c r="E24" s="58" t="s">
        <v>211</v>
      </c>
      <c r="F24" s="40"/>
      <c r="G24" s="114">
        <f>G25</f>
        <v>8822.805</v>
      </c>
      <c r="H24" s="77">
        <f>H25</f>
        <v>0</v>
      </c>
      <c r="I24" s="127">
        <f t="shared" si="2"/>
        <v>8822.805</v>
      </c>
      <c r="J24" s="77">
        <f>J25</f>
        <v>0</v>
      </c>
      <c r="K24" s="127">
        <f t="shared" si="0"/>
        <v>8822.805</v>
      </c>
      <c r="L24" s="239">
        <f>L25</f>
        <v>1662.09481</v>
      </c>
      <c r="M24" s="232">
        <f t="shared" si="1"/>
        <v>18.83862116413091</v>
      </c>
    </row>
    <row r="25" spans="1:13" s="7" customFormat="1" ht="26.25" customHeight="1">
      <c r="A25" s="44" t="s">
        <v>27</v>
      </c>
      <c r="B25" s="90" t="s">
        <v>198</v>
      </c>
      <c r="C25" s="40" t="s">
        <v>122</v>
      </c>
      <c r="D25" s="40" t="s">
        <v>124</v>
      </c>
      <c r="E25" s="58" t="s">
        <v>212</v>
      </c>
      <c r="F25" s="40"/>
      <c r="G25" s="114">
        <f>G26+G31</f>
        <v>8822.805</v>
      </c>
      <c r="H25" s="77">
        <f>H26+H41</f>
        <v>0</v>
      </c>
      <c r="I25" s="127">
        <f t="shared" si="2"/>
        <v>8822.805</v>
      </c>
      <c r="J25" s="77">
        <f>J26+J41</f>
        <v>0</v>
      </c>
      <c r="K25" s="127">
        <f t="shared" si="0"/>
        <v>8822.805</v>
      </c>
      <c r="L25" s="239">
        <f>L26+L31</f>
        <v>1662.09481</v>
      </c>
      <c r="M25" s="232">
        <f t="shared" si="1"/>
        <v>18.83862116413091</v>
      </c>
    </row>
    <row r="26" spans="1:13" s="7" customFormat="1" ht="27" customHeight="1">
      <c r="A26" s="37" t="s">
        <v>12</v>
      </c>
      <c r="B26" s="90" t="s">
        <v>198</v>
      </c>
      <c r="C26" s="40" t="s">
        <v>122</v>
      </c>
      <c r="D26" s="40" t="s">
        <v>124</v>
      </c>
      <c r="E26" s="58" t="s">
        <v>213</v>
      </c>
      <c r="F26" s="40"/>
      <c r="G26" s="115">
        <f>G27</f>
        <v>7362.400000000001</v>
      </c>
      <c r="H26" s="78">
        <f>H28+H30+H33+H34+H38</f>
        <v>0</v>
      </c>
      <c r="I26" s="127">
        <f t="shared" si="2"/>
        <v>7362.400000000001</v>
      </c>
      <c r="J26" s="78">
        <f>J28+J30+J33+J34+J38</f>
        <v>0</v>
      </c>
      <c r="K26" s="127">
        <f t="shared" si="0"/>
        <v>7362.400000000001</v>
      </c>
      <c r="L26" s="240">
        <f>L27</f>
        <v>1305.23414</v>
      </c>
      <c r="M26" s="232">
        <f t="shared" si="1"/>
        <v>17.728378517874603</v>
      </c>
    </row>
    <row r="27" spans="1:13" s="7" customFormat="1" ht="16.5" customHeight="1">
      <c r="A27" s="37" t="s">
        <v>31</v>
      </c>
      <c r="B27" s="90" t="s">
        <v>198</v>
      </c>
      <c r="C27" s="40" t="s">
        <v>122</v>
      </c>
      <c r="D27" s="40" t="s">
        <v>124</v>
      </c>
      <c r="E27" s="58" t="s">
        <v>213</v>
      </c>
      <c r="F27" s="40" t="s">
        <v>193</v>
      </c>
      <c r="G27" s="78">
        <f>G28+G30+G29</f>
        <v>7362.400000000001</v>
      </c>
      <c r="H27" s="78"/>
      <c r="I27" s="127">
        <f t="shared" si="2"/>
        <v>7362.400000000001</v>
      </c>
      <c r="J27" s="78"/>
      <c r="K27" s="127">
        <f t="shared" si="0"/>
        <v>7362.400000000001</v>
      </c>
      <c r="L27" s="240">
        <f>L28+L30+L29</f>
        <v>1305.23414</v>
      </c>
      <c r="M27" s="232">
        <f t="shared" si="1"/>
        <v>17.728378517874603</v>
      </c>
    </row>
    <row r="28" spans="1:13" s="7" customFormat="1" ht="15.75">
      <c r="A28" s="37" t="s">
        <v>13</v>
      </c>
      <c r="B28" s="90" t="s">
        <v>198</v>
      </c>
      <c r="C28" s="40" t="s">
        <v>122</v>
      </c>
      <c r="D28" s="40" t="s">
        <v>124</v>
      </c>
      <c r="E28" s="58" t="s">
        <v>213</v>
      </c>
      <c r="F28" s="40" t="s">
        <v>137</v>
      </c>
      <c r="G28" s="77">
        <f>5662-40.69-0.01+317.5-150-132</f>
        <v>5656.8</v>
      </c>
      <c r="H28" s="77">
        <v>0</v>
      </c>
      <c r="I28" s="127">
        <f t="shared" si="2"/>
        <v>5656.8</v>
      </c>
      <c r="J28" s="77">
        <v>0</v>
      </c>
      <c r="K28" s="127">
        <f t="shared" si="0"/>
        <v>5656.8</v>
      </c>
      <c r="L28" s="239">
        <v>1047.35743</v>
      </c>
      <c r="M28" s="232">
        <f t="shared" si="1"/>
        <v>18.515016086833544</v>
      </c>
    </row>
    <row r="29" spans="1:13" s="7" customFormat="1" ht="15.75">
      <c r="A29" s="37" t="s">
        <v>34</v>
      </c>
      <c r="B29" s="90" t="s">
        <v>198</v>
      </c>
      <c r="C29" s="40" t="s">
        <v>122</v>
      </c>
      <c r="D29" s="40" t="s">
        <v>124</v>
      </c>
      <c r="E29" s="58" t="s">
        <v>213</v>
      </c>
      <c r="F29" s="40" t="s">
        <v>138</v>
      </c>
      <c r="G29" s="77">
        <v>13.2</v>
      </c>
      <c r="H29" s="77"/>
      <c r="I29" s="127">
        <f t="shared" si="2"/>
        <v>13.2</v>
      </c>
      <c r="J29" s="77"/>
      <c r="K29" s="127">
        <f t="shared" si="0"/>
        <v>13.2</v>
      </c>
      <c r="L29" s="239">
        <v>0.35</v>
      </c>
      <c r="M29" s="232">
        <f t="shared" si="1"/>
        <v>2.6515151515151514</v>
      </c>
    </row>
    <row r="30" spans="1:13" s="7" customFormat="1" ht="41.25" customHeight="1">
      <c r="A30" s="37" t="s">
        <v>15</v>
      </c>
      <c r="B30" s="90" t="s">
        <v>198</v>
      </c>
      <c r="C30" s="40" t="s">
        <v>122</v>
      </c>
      <c r="D30" s="40" t="s">
        <v>124</v>
      </c>
      <c r="E30" s="58" t="s">
        <v>213</v>
      </c>
      <c r="F30" s="40" t="s">
        <v>16</v>
      </c>
      <c r="G30" s="77">
        <f>1710-17.6</f>
        <v>1692.4</v>
      </c>
      <c r="H30" s="78">
        <v>0</v>
      </c>
      <c r="I30" s="127">
        <f t="shared" si="2"/>
        <v>1692.4</v>
      </c>
      <c r="J30" s="78">
        <v>0</v>
      </c>
      <c r="K30" s="127">
        <f t="shared" si="0"/>
        <v>1692.4</v>
      </c>
      <c r="L30" s="239">
        <v>257.52671</v>
      </c>
      <c r="M30" s="232">
        <f t="shared" si="1"/>
        <v>15.216657409595838</v>
      </c>
    </row>
    <row r="31" spans="1:13" s="7" customFormat="1" ht="19.5" customHeight="1">
      <c r="A31" s="37" t="s">
        <v>30</v>
      </c>
      <c r="B31" s="90" t="s">
        <v>198</v>
      </c>
      <c r="C31" s="40" t="s">
        <v>122</v>
      </c>
      <c r="D31" s="40" t="s">
        <v>124</v>
      </c>
      <c r="E31" s="58" t="s">
        <v>214</v>
      </c>
      <c r="F31" s="40"/>
      <c r="G31" s="114">
        <f>G32</f>
        <v>1460.405</v>
      </c>
      <c r="H31" s="78"/>
      <c r="I31" s="127">
        <f t="shared" si="2"/>
        <v>1460.405</v>
      </c>
      <c r="J31" s="78"/>
      <c r="K31" s="127">
        <f t="shared" si="0"/>
        <v>1460.405</v>
      </c>
      <c r="L31" s="239">
        <f>L32</f>
        <v>356.86067</v>
      </c>
      <c r="M31" s="232">
        <f t="shared" si="1"/>
        <v>24.435733238382507</v>
      </c>
    </row>
    <row r="32" spans="1:13" s="7" customFormat="1" ht="28.5" customHeight="1" hidden="1">
      <c r="A32" s="37" t="s">
        <v>33</v>
      </c>
      <c r="B32" s="90" t="s">
        <v>198</v>
      </c>
      <c r="C32" s="40" t="s">
        <v>122</v>
      </c>
      <c r="D32" s="40" t="s">
        <v>124</v>
      </c>
      <c r="E32" s="58" t="s">
        <v>29</v>
      </c>
      <c r="F32" s="40" t="s">
        <v>32</v>
      </c>
      <c r="G32" s="77">
        <f>G33+G34</f>
        <v>1460.405</v>
      </c>
      <c r="H32" s="78"/>
      <c r="I32" s="127">
        <f t="shared" si="2"/>
        <v>1460.405</v>
      </c>
      <c r="J32" s="78"/>
      <c r="K32" s="127">
        <f t="shared" si="0"/>
        <v>1460.405</v>
      </c>
      <c r="L32" s="239">
        <f>L33+L34</f>
        <v>356.86067</v>
      </c>
      <c r="M32" s="232">
        <f t="shared" si="1"/>
        <v>24.435733238382507</v>
      </c>
    </row>
    <row r="33" spans="1:13" s="7" customFormat="1" ht="25.5">
      <c r="A33" s="44" t="s">
        <v>139</v>
      </c>
      <c r="B33" s="90" t="s">
        <v>198</v>
      </c>
      <c r="C33" s="40" t="s">
        <v>122</v>
      </c>
      <c r="D33" s="40" t="s">
        <v>124</v>
      </c>
      <c r="E33" s="58" t="s">
        <v>214</v>
      </c>
      <c r="F33" s="40" t="s">
        <v>140</v>
      </c>
      <c r="G33" s="114">
        <f>160+137.7+200+5</f>
        <v>502.7</v>
      </c>
      <c r="H33" s="78">
        <v>0</v>
      </c>
      <c r="I33" s="127">
        <f t="shared" si="2"/>
        <v>502.7</v>
      </c>
      <c r="J33" s="78">
        <v>0</v>
      </c>
      <c r="K33" s="127">
        <f t="shared" si="0"/>
        <v>502.7</v>
      </c>
      <c r="L33" s="239">
        <v>62.47741</v>
      </c>
      <c r="M33" s="232">
        <f t="shared" si="1"/>
        <v>12.428368808434453</v>
      </c>
    </row>
    <row r="34" spans="1:13" s="7" customFormat="1" ht="27" customHeight="1">
      <c r="A34" s="44" t="s">
        <v>189</v>
      </c>
      <c r="B34" s="90" t="s">
        <v>198</v>
      </c>
      <c r="C34" s="40" t="s">
        <v>122</v>
      </c>
      <c r="D34" s="40" t="s">
        <v>124</v>
      </c>
      <c r="E34" s="58" t="s">
        <v>214</v>
      </c>
      <c r="F34" s="40" t="s">
        <v>141</v>
      </c>
      <c r="G34" s="114">
        <f>29+545+45.62+63+275+0.085</f>
        <v>957.705</v>
      </c>
      <c r="H34" s="77">
        <v>0</v>
      </c>
      <c r="I34" s="127">
        <f t="shared" si="2"/>
        <v>957.705</v>
      </c>
      <c r="J34" s="77">
        <v>0</v>
      </c>
      <c r="K34" s="127">
        <f t="shared" si="0"/>
        <v>957.705</v>
      </c>
      <c r="L34" s="239">
        <v>294.38326</v>
      </c>
      <c r="M34" s="232">
        <f t="shared" si="1"/>
        <v>30.73840692071149</v>
      </c>
    </row>
    <row r="35" spans="1:13" s="7" customFormat="1" ht="16.5" customHeight="1">
      <c r="A35" s="44" t="s">
        <v>204</v>
      </c>
      <c r="B35" s="90" t="s">
        <v>198</v>
      </c>
      <c r="C35" s="40" t="s">
        <v>122</v>
      </c>
      <c r="D35" s="40" t="s">
        <v>124</v>
      </c>
      <c r="E35" s="58" t="s">
        <v>214</v>
      </c>
      <c r="F35" s="40"/>
      <c r="G35" s="77">
        <f>G36+G37</f>
        <v>32</v>
      </c>
      <c r="H35" s="77"/>
      <c r="I35" s="127">
        <f t="shared" si="2"/>
        <v>32</v>
      </c>
      <c r="J35" s="77"/>
      <c r="K35" s="127">
        <f t="shared" si="0"/>
        <v>32</v>
      </c>
      <c r="L35" s="239">
        <f>L36+L37</f>
        <v>0</v>
      </c>
      <c r="M35" s="232">
        <f t="shared" si="1"/>
        <v>0</v>
      </c>
    </row>
    <row r="36" spans="1:13" s="7" customFormat="1" ht="66.75" customHeight="1">
      <c r="A36" s="64" t="s">
        <v>111</v>
      </c>
      <c r="B36" s="90" t="s">
        <v>198</v>
      </c>
      <c r="C36" s="40" t="s">
        <v>122</v>
      </c>
      <c r="D36" s="40" t="s">
        <v>124</v>
      </c>
      <c r="E36" s="58" t="s">
        <v>214</v>
      </c>
      <c r="F36" s="40" t="s">
        <v>110</v>
      </c>
      <c r="G36" s="77">
        <v>5</v>
      </c>
      <c r="H36" s="77"/>
      <c r="I36" s="127">
        <f t="shared" si="2"/>
        <v>5</v>
      </c>
      <c r="J36" s="77"/>
      <c r="K36" s="127">
        <f t="shared" si="0"/>
        <v>5</v>
      </c>
      <c r="L36" s="239">
        <v>0</v>
      </c>
      <c r="M36" s="232">
        <f t="shared" si="1"/>
        <v>0</v>
      </c>
    </row>
    <row r="37" spans="1:13" s="7" customFormat="1" ht="18" customHeight="1">
      <c r="A37" s="44" t="s">
        <v>36</v>
      </c>
      <c r="B37" s="90" t="s">
        <v>198</v>
      </c>
      <c r="C37" s="40" t="s">
        <v>122</v>
      </c>
      <c r="D37" s="40" t="s">
        <v>124</v>
      </c>
      <c r="E37" s="58" t="s">
        <v>214</v>
      </c>
      <c r="F37" s="40" t="s">
        <v>35</v>
      </c>
      <c r="G37" s="77">
        <f>G38+G39</f>
        <v>27</v>
      </c>
      <c r="H37" s="77"/>
      <c r="I37" s="127">
        <f t="shared" si="2"/>
        <v>27</v>
      </c>
      <c r="J37" s="77"/>
      <c r="K37" s="127">
        <f t="shared" si="0"/>
        <v>27</v>
      </c>
      <c r="L37" s="239">
        <f>L38+L39</f>
        <v>0</v>
      </c>
      <c r="M37" s="232">
        <f t="shared" si="1"/>
        <v>0</v>
      </c>
    </row>
    <row r="38" spans="1:13" s="7" customFormat="1" ht="17.25" customHeight="1">
      <c r="A38" s="44" t="s">
        <v>190</v>
      </c>
      <c r="B38" s="90" t="s">
        <v>198</v>
      </c>
      <c r="C38" s="40" t="s">
        <v>122</v>
      </c>
      <c r="D38" s="40" t="s">
        <v>124</v>
      </c>
      <c r="E38" s="58" t="s">
        <v>214</v>
      </c>
      <c r="F38" s="40" t="s">
        <v>143</v>
      </c>
      <c r="G38" s="77">
        <v>25</v>
      </c>
      <c r="H38" s="77">
        <v>0</v>
      </c>
      <c r="I38" s="127">
        <f t="shared" si="2"/>
        <v>25</v>
      </c>
      <c r="J38" s="77">
        <v>0</v>
      </c>
      <c r="K38" s="127">
        <f t="shared" si="0"/>
        <v>25</v>
      </c>
      <c r="L38" s="239">
        <v>0</v>
      </c>
      <c r="M38" s="232">
        <f t="shared" si="1"/>
        <v>0</v>
      </c>
    </row>
    <row r="39" spans="1:13" s="7" customFormat="1" ht="17.25" customHeight="1">
      <c r="A39" s="44" t="s">
        <v>38</v>
      </c>
      <c r="B39" s="90" t="s">
        <v>198</v>
      </c>
      <c r="C39" s="40" t="s">
        <v>122</v>
      </c>
      <c r="D39" s="40" t="s">
        <v>124</v>
      </c>
      <c r="E39" s="58" t="s">
        <v>214</v>
      </c>
      <c r="F39" s="40" t="s">
        <v>37</v>
      </c>
      <c r="G39" s="77">
        <v>2</v>
      </c>
      <c r="H39" s="77"/>
      <c r="I39" s="127">
        <f t="shared" si="2"/>
        <v>2</v>
      </c>
      <c r="J39" s="77"/>
      <c r="K39" s="127">
        <f t="shared" si="0"/>
        <v>2</v>
      </c>
      <c r="L39" s="239">
        <v>0</v>
      </c>
      <c r="M39" s="232">
        <f t="shared" si="1"/>
        <v>0</v>
      </c>
    </row>
    <row r="40" spans="1:13" s="7" customFormat="1" ht="29.25" customHeight="1" hidden="1">
      <c r="A40" s="44" t="s">
        <v>40</v>
      </c>
      <c r="B40" s="90" t="s">
        <v>198</v>
      </c>
      <c r="C40" s="40" t="s">
        <v>122</v>
      </c>
      <c r="D40" s="40" t="s">
        <v>124</v>
      </c>
      <c r="E40" s="58" t="s">
        <v>39</v>
      </c>
      <c r="F40" s="40"/>
      <c r="G40" s="77">
        <f>G41</f>
        <v>1</v>
      </c>
      <c r="H40" s="77"/>
      <c r="I40" s="127">
        <f t="shared" si="2"/>
        <v>1</v>
      </c>
      <c r="J40" s="77"/>
      <c r="K40" s="127">
        <f t="shared" si="0"/>
        <v>1</v>
      </c>
      <c r="L40" s="239">
        <f>L41</f>
        <v>0</v>
      </c>
      <c r="M40" s="232">
        <f t="shared" si="1"/>
        <v>0</v>
      </c>
    </row>
    <row r="41" spans="1:13" s="7" customFormat="1" ht="30.75" customHeight="1">
      <c r="A41" s="45" t="s">
        <v>42</v>
      </c>
      <c r="B41" s="90" t="s">
        <v>198</v>
      </c>
      <c r="C41" s="40" t="s">
        <v>122</v>
      </c>
      <c r="D41" s="40" t="s">
        <v>124</v>
      </c>
      <c r="E41" s="58" t="s">
        <v>215</v>
      </c>
      <c r="F41" s="40"/>
      <c r="G41" s="77">
        <f>G42</f>
        <v>1</v>
      </c>
      <c r="H41" s="77">
        <f>H42</f>
        <v>0</v>
      </c>
      <c r="I41" s="127">
        <f t="shared" si="2"/>
        <v>1</v>
      </c>
      <c r="J41" s="77">
        <f>J42</f>
        <v>0</v>
      </c>
      <c r="K41" s="127">
        <f t="shared" si="0"/>
        <v>1</v>
      </c>
      <c r="L41" s="239">
        <f>L42</f>
        <v>0</v>
      </c>
      <c r="M41" s="232">
        <f t="shared" si="1"/>
        <v>0</v>
      </c>
    </row>
    <row r="42" spans="1:13" s="7" customFormat="1" ht="25.5" customHeight="1">
      <c r="A42" s="44" t="s">
        <v>189</v>
      </c>
      <c r="B42" s="90" t="s">
        <v>198</v>
      </c>
      <c r="C42" s="40" t="s">
        <v>122</v>
      </c>
      <c r="D42" s="40" t="s">
        <v>124</v>
      </c>
      <c r="E42" s="58" t="s">
        <v>215</v>
      </c>
      <c r="F42" s="40" t="s">
        <v>141</v>
      </c>
      <c r="G42" s="77">
        <v>1</v>
      </c>
      <c r="H42" s="77">
        <v>0</v>
      </c>
      <c r="I42" s="127">
        <f t="shared" si="2"/>
        <v>1</v>
      </c>
      <c r="J42" s="77">
        <v>0</v>
      </c>
      <c r="K42" s="127">
        <f aca="true" t="shared" si="3" ref="K42:K73">I42+J42</f>
        <v>1</v>
      </c>
      <c r="L42" s="239">
        <v>0</v>
      </c>
      <c r="M42" s="232">
        <f t="shared" si="1"/>
        <v>0</v>
      </c>
    </row>
    <row r="43" spans="1:13" s="23" customFormat="1" ht="15.75" customHeight="1" hidden="1">
      <c r="A43" s="32" t="s">
        <v>173</v>
      </c>
      <c r="B43" s="90" t="s">
        <v>198</v>
      </c>
      <c r="C43" s="38" t="s">
        <v>122</v>
      </c>
      <c r="D43" s="38" t="s">
        <v>174</v>
      </c>
      <c r="E43" s="58" t="s">
        <v>17</v>
      </c>
      <c r="F43" s="38"/>
      <c r="G43" s="76">
        <f>G44</f>
        <v>0</v>
      </c>
      <c r="H43" s="76">
        <f>H44</f>
        <v>0</v>
      </c>
      <c r="I43" s="127">
        <f t="shared" si="2"/>
        <v>0</v>
      </c>
      <c r="J43" s="76">
        <f>J44</f>
        <v>0</v>
      </c>
      <c r="K43" s="127">
        <f t="shared" si="3"/>
        <v>0</v>
      </c>
      <c r="L43" s="238">
        <f>L44</f>
        <v>0</v>
      </c>
      <c r="M43" s="232" t="e">
        <f t="shared" si="1"/>
        <v>#DIV/0!</v>
      </c>
    </row>
    <row r="44" spans="1:13" s="7" customFormat="1" ht="15.75" hidden="1">
      <c r="A44" s="44" t="s">
        <v>175</v>
      </c>
      <c r="B44" s="90" t="s">
        <v>198</v>
      </c>
      <c r="C44" s="40" t="s">
        <v>122</v>
      </c>
      <c r="D44" s="40" t="s">
        <v>174</v>
      </c>
      <c r="E44" s="58" t="s">
        <v>18</v>
      </c>
      <c r="F44" s="40"/>
      <c r="G44" s="77">
        <f>G45+G49</f>
        <v>0</v>
      </c>
      <c r="H44" s="77">
        <f>H45+H49</f>
        <v>0</v>
      </c>
      <c r="I44" s="127">
        <f t="shared" si="2"/>
        <v>0</v>
      </c>
      <c r="J44" s="77">
        <f>J45+J49</f>
        <v>0</v>
      </c>
      <c r="K44" s="127">
        <f t="shared" si="3"/>
        <v>0</v>
      </c>
      <c r="L44" s="239">
        <f>L45+L49</f>
        <v>0</v>
      </c>
      <c r="M44" s="232" t="e">
        <f t="shared" si="1"/>
        <v>#DIV/0!</v>
      </c>
    </row>
    <row r="45" spans="1:13" s="7" customFormat="1" ht="15.75" hidden="1">
      <c r="A45" s="44" t="s">
        <v>176</v>
      </c>
      <c r="B45" s="90" t="s">
        <v>198</v>
      </c>
      <c r="C45" s="40" t="s">
        <v>122</v>
      </c>
      <c r="D45" s="40" t="s">
        <v>174</v>
      </c>
      <c r="E45" s="58" t="s">
        <v>19</v>
      </c>
      <c r="F45" s="40"/>
      <c r="G45" s="77">
        <f>G47+G48+G46</f>
        <v>0</v>
      </c>
      <c r="H45" s="77">
        <f>H47+H48+H46</f>
        <v>0</v>
      </c>
      <c r="I45" s="127">
        <f t="shared" si="2"/>
        <v>0</v>
      </c>
      <c r="J45" s="77">
        <f>J47+J48+J46</f>
        <v>0</v>
      </c>
      <c r="K45" s="127">
        <f t="shared" si="3"/>
        <v>0</v>
      </c>
      <c r="L45" s="239">
        <f>L47+L48+L46</f>
        <v>0</v>
      </c>
      <c r="M45" s="232" t="e">
        <f t="shared" si="1"/>
        <v>#DIV/0!</v>
      </c>
    </row>
    <row r="46" spans="1:13" s="7" customFormat="1" ht="15.75" hidden="1">
      <c r="A46" s="67" t="s">
        <v>136</v>
      </c>
      <c r="B46" s="90" t="s">
        <v>198</v>
      </c>
      <c r="C46" s="68" t="s">
        <v>122</v>
      </c>
      <c r="D46" s="68" t="s">
        <v>174</v>
      </c>
      <c r="E46" s="58" t="s">
        <v>20</v>
      </c>
      <c r="F46" s="68" t="s">
        <v>137</v>
      </c>
      <c r="G46" s="77"/>
      <c r="H46" s="77"/>
      <c r="I46" s="127">
        <f t="shared" si="2"/>
        <v>0</v>
      </c>
      <c r="J46" s="77"/>
      <c r="K46" s="127">
        <f t="shared" si="3"/>
        <v>0</v>
      </c>
      <c r="L46" s="239"/>
      <c r="M46" s="232" t="e">
        <f t="shared" si="1"/>
        <v>#DIV/0!</v>
      </c>
    </row>
    <row r="47" spans="1:13" s="7" customFormat="1" ht="25.5" hidden="1">
      <c r="A47" s="44" t="s">
        <v>139</v>
      </c>
      <c r="B47" s="90" t="s">
        <v>198</v>
      </c>
      <c r="C47" s="40" t="s">
        <v>122</v>
      </c>
      <c r="D47" s="40" t="s">
        <v>174</v>
      </c>
      <c r="E47" s="58" t="s">
        <v>21</v>
      </c>
      <c r="F47" s="40" t="s">
        <v>140</v>
      </c>
      <c r="G47" s="77"/>
      <c r="H47" s="77"/>
      <c r="I47" s="127">
        <f t="shared" si="2"/>
        <v>0</v>
      </c>
      <c r="J47" s="77"/>
      <c r="K47" s="127">
        <f t="shared" si="3"/>
        <v>0</v>
      </c>
      <c r="L47" s="239"/>
      <c r="M47" s="232" t="e">
        <f t="shared" si="1"/>
        <v>#DIV/0!</v>
      </c>
    </row>
    <row r="48" spans="1:13" s="7" customFormat="1" ht="27" customHeight="1" hidden="1">
      <c r="A48" s="44" t="s">
        <v>196</v>
      </c>
      <c r="B48" s="90" t="s">
        <v>198</v>
      </c>
      <c r="C48" s="40" t="s">
        <v>122</v>
      </c>
      <c r="D48" s="40" t="s">
        <v>174</v>
      </c>
      <c r="E48" s="58" t="s">
        <v>22</v>
      </c>
      <c r="F48" s="40" t="s">
        <v>141</v>
      </c>
      <c r="G48" s="77"/>
      <c r="H48" s="77"/>
      <c r="I48" s="127">
        <f t="shared" si="2"/>
        <v>0</v>
      </c>
      <c r="J48" s="77"/>
      <c r="K48" s="127">
        <f t="shared" si="3"/>
        <v>0</v>
      </c>
      <c r="L48" s="239"/>
      <c r="M48" s="232" t="e">
        <f t="shared" si="1"/>
        <v>#DIV/0!</v>
      </c>
    </row>
    <row r="49" spans="1:13" s="7" customFormat="1" ht="16.5" customHeight="1" hidden="1">
      <c r="A49" s="67" t="s">
        <v>197</v>
      </c>
      <c r="B49" s="90" t="s">
        <v>198</v>
      </c>
      <c r="C49" s="68" t="s">
        <v>122</v>
      </c>
      <c r="D49" s="68" t="s">
        <v>174</v>
      </c>
      <c r="E49" s="58" t="s">
        <v>23</v>
      </c>
      <c r="F49" s="68"/>
      <c r="G49" s="77">
        <f>G50</f>
        <v>0</v>
      </c>
      <c r="H49" s="77">
        <f>H50</f>
        <v>0</v>
      </c>
      <c r="I49" s="127">
        <f t="shared" si="2"/>
        <v>0</v>
      </c>
      <c r="J49" s="77">
        <f>J50</f>
        <v>0</v>
      </c>
      <c r="K49" s="127">
        <f t="shared" si="3"/>
        <v>0</v>
      </c>
      <c r="L49" s="239">
        <f>L50</f>
        <v>0</v>
      </c>
      <c r="M49" s="232" t="e">
        <f t="shared" si="1"/>
        <v>#DIV/0!</v>
      </c>
    </row>
    <row r="50" spans="1:13" s="7" customFormat="1" ht="14.25" customHeight="1" hidden="1">
      <c r="A50" s="67" t="s">
        <v>136</v>
      </c>
      <c r="B50" s="90" t="s">
        <v>198</v>
      </c>
      <c r="C50" s="68" t="s">
        <v>122</v>
      </c>
      <c r="D50" s="68" t="s">
        <v>174</v>
      </c>
      <c r="E50" s="58" t="s">
        <v>24</v>
      </c>
      <c r="F50" s="68" t="s">
        <v>137</v>
      </c>
      <c r="G50" s="77"/>
      <c r="H50" s="77"/>
      <c r="I50" s="127">
        <f t="shared" si="2"/>
        <v>0</v>
      </c>
      <c r="J50" s="77"/>
      <c r="K50" s="127">
        <f t="shared" si="3"/>
        <v>0</v>
      </c>
      <c r="L50" s="239"/>
      <c r="M50" s="232" t="e">
        <f t="shared" si="1"/>
        <v>#DIV/0!</v>
      </c>
    </row>
    <row r="51" spans="1:13" s="5" customFormat="1" ht="14.25" customHeight="1">
      <c r="A51" s="32" t="s">
        <v>145</v>
      </c>
      <c r="B51" s="90" t="s">
        <v>198</v>
      </c>
      <c r="C51" s="46" t="s">
        <v>122</v>
      </c>
      <c r="D51" s="46" t="s">
        <v>132</v>
      </c>
      <c r="E51" s="58"/>
      <c r="F51" s="47"/>
      <c r="G51" s="79">
        <f>G52+G60</f>
        <v>218.2</v>
      </c>
      <c r="H51" s="79">
        <f>H52+H60</f>
        <v>0</v>
      </c>
      <c r="I51" s="127">
        <f t="shared" si="2"/>
        <v>218.2</v>
      </c>
      <c r="J51" s="132">
        <f>J52+J60+J63</f>
        <v>29.688</v>
      </c>
      <c r="K51" s="131">
        <f t="shared" si="3"/>
        <v>247.88799999999998</v>
      </c>
      <c r="L51" s="241">
        <f>L52+L60+L63</f>
        <v>29.688</v>
      </c>
      <c r="M51" s="232">
        <f t="shared" si="1"/>
        <v>11.976376428064288</v>
      </c>
    </row>
    <row r="52" spans="1:13" s="7" customFormat="1" ht="29.25" customHeight="1">
      <c r="A52" s="44" t="s">
        <v>40</v>
      </c>
      <c r="B52" s="90" t="s">
        <v>198</v>
      </c>
      <c r="C52" s="40" t="s">
        <v>122</v>
      </c>
      <c r="D52" s="40" t="s">
        <v>132</v>
      </c>
      <c r="E52" s="58" t="s">
        <v>216</v>
      </c>
      <c r="F52" s="40"/>
      <c r="G52" s="77">
        <f>G53</f>
        <v>68.19999999999999</v>
      </c>
      <c r="H52" s="77"/>
      <c r="I52" s="127">
        <f t="shared" si="2"/>
        <v>68.19999999999999</v>
      </c>
      <c r="J52" s="77"/>
      <c r="K52" s="127">
        <f t="shared" si="3"/>
        <v>68.19999999999999</v>
      </c>
      <c r="L52" s="239">
        <f>L53</f>
        <v>0</v>
      </c>
      <c r="M52" s="232">
        <f t="shared" si="1"/>
        <v>0</v>
      </c>
    </row>
    <row r="53" spans="1:13" ht="29.25" customHeight="1">
      <c r="A53" s="36" t="s">
        <v>43</v>
      </c>
      <c r="B53" s="90" t="s">
        <v>198</v>
      </c>
      <c r="C53" s="48" t="s">
        <v>122</v>
      </c>
      <c r="D53" s="48" t="s">
        <v>132</v>
      </c>
      <c r="E53" s="58" t="s">
        <v>217</v>
      </c>
      <c r="F53" s="49"/>
      <c r="G53" s="80">
        <f>G54+G57</f>
        <v>68.19999999999999</v>
      </c>
      <c r="H53" s="80">
        <f>H55+H58+H59</f>
        <v>0</v>
      </c>
      <c r="I53" s="127">
        <f t="shared" si="2"/>
        <v>68.19999999999999</v>
      </c>
      <c r="J53" s="80">
        <f>J55+J58+J59</f>
        <v>0</v>
      </c>
      <c r="K53" s="127">
        <f t="shared" si="3"/>
        <v>68.19999999999999</v>
      </c>
      <c r="L53" s="242">
        <f>L54+L57</f>
        <v>0</v>
      </c>
      <c r="M53" s="232">
        <f t="shared" si="1"/>
        <v>0</v>
      </c>
    </row>
    <row r="54" spans="1:13" ht="17.25" customHeight="1">
      <c r="A54" s="37" t="s">
        <v>31</v>
      </c>
      <c r="B54" s="90" t="s">
        <v>198</v>
      </c>
      <c r="C54" s="48" t="s">
        <v>122</v>
      </c>
      <c r="D54" s="48" t="s">
        <v>132</v>
      </c>
      <c r="E54" s="58" t="s">
        <v>217</v>
      </c>
      <c r="F54" s="48" t="s">
        <v>193</v>
      </c>
      <c r="G54" s="80">
        <f>G55+G56</f>
        <v>6.5</v>
      </c>
      <c r="H54" s="80"/>
      <c r="I54" s="127">
        <f t="shared" si="2"/>
        <v>6.5</v>
      </c>
      <c r="J54" s="80"/>
      <c r="K54" s="127">
        <f t="shared" si="3"/>
        <v>6.5</v>
      </c>
      <c r="L54" s="242">
        <f>L55+L56</f>
        <v>0</v>
      </c>
      <c r="M54" s="232">
        <f t="shared" si="1"/>
        <v>0</v>
      </c>
    </row>
    <row r="55" spans="1:13" s="7" customFormat="1" ht="15.75">
      <c r="A55" s="37" t="s">
        <v>13</v>
      </c>
      <c r="B55" s="90" t="s">
        <v>198</v>
      </c>
      <c r="C55" s="48" t="s">
        <v>122</v>
      </c>
      <c r="D55" s="48" t="s">
        <v>132</v>
      </c>
      <c r="E55" s="58" t="s">
        <v>217</v>
      </c>
      <c r="F55" s="40" t="s">
        <v>137</v>
      </c>
      <c r="G55" s="77">
        <v>5</v>
      </c>
      <c r="H55" s="77">
        <v>0</v>
      </c>
      <c r="I55" s="127">
        <f t="shared" si="2"/>
        <v>5</v>
      </c>
      <c r="J55" s="77">
        <v>0</v>
      </c>
      <c r="K55" s="127">
        <f t="shared" si="3"/>
        <v>5</v>
      </c>
      <c r="L55" s="239">
        <v>0</v>
      </c>
      <c r="M55" s="232">
        <f t="shared" si="1"/>
        <v>0</v>
      </c>
    </row>
    <row r="56" spans="1:13" s="7" customFormat="1" ht="38.25">
      <c r="A56" s="37" t="s">
        <v>15</v>
      </c>
      <c r="B56" s="90" t="s">
        <v>198</v>
      </c>
      <c r="C56" s="48" t="s">
        <v>122</v>
      </c>
      <c r="D56" s="48" t="s">
        <v>132</v>
      </c>
      <c r="E56" s="58" t="s">
        <v>217</v>
      </c>
      <c r="F56" s="40" t="s">
        <v>16</v>
      </c>
      <c r="G56" s="77">
        <v>1.5</v>
      </c>
      <c r="H56" s="77"/>
      <c r="I56" s="127">
        <f t="shared" si="2"/>
        <v>1.5</v>
      </c>
      <c r="J56" s="77"/>
      <c r="K56" s="127">
        <f t="shared" si="3"/>
        <v>1.5</v>
      </c>
      <c r="L56" s="239">
        <v>0</v>
      </c>
      <c r="M56" s="232">
        <f t="shared" si="1"/>
        <v>0</v>
      </c>
    </row>
    <row r="57" spans="1:13" s="7" customFormat="1" ht="25.5">
      <c r="A57" s="37" t="s">
        <v>33</v>
      </c>
      <c r="B57" s="90" t="s">
        <v>198</v>
      </c>
      <c r="C57" s="48" t="s">
        <v>122</v>
      </c>
      <c r="D57" s="48" t="s">
        <v>132</v>
      </c>
      <c r="E57" s="58" t="s">
        <v>217</v>
      </c>
      <c r="F57" s="40" t="s">
        <v>32</v>
      </c>
      <c r="G57" s="77">
        <f>G58+G59</f>
        <v>61.699999999999996</v>
      </c>
      <c r="H57" s="77"/>
      <c r="I57" s="127">
        <f t="shared" si="2"/>
        <v>61.699999999999996</v>
      </c>
      <c r="J57" s="77"/>
      <c r="K57" s="127">
        <f t="shared" si="3"/>
        <v>61.699999999999996</v>
      </c>
      <c r="L57" s="239">
        <f>L58+L59</f>
        <v>0</v>
      </c>
      <c r="M57" s="232">
        <f t="shared" si="1"/>
        <v>0</v>
      </c>
    </row>
    <row r="58" spans="1:13" s="7" customFormat="1" ht="25.5">
      <c r="A58" s="44" t="s">
        <v>139</v>
      </c>
      <c r="B58" s="90" t="s">
        <v>198</v>
      </c>
      <c r="C58" s="48" t="s">
        <v>122</v>
      </c>
      <c r="D58" s="48" t="s">
        <v>132</v>
      </c>
      <c r="E58" s="58" t="s">
        <v>217</v>
      </c>
      <c r="F58" s="40" t="s">
        <v>140</v>
      </c>
      <c r="G58" s="78">
        <v>1</v>
      </c>
      <c r="H58" s="78"/>
      <c r="I58" s="127">
        <f t="shared" si="2"/>
        <v>1</v>
      </c>
      <c r="J58" s="78"/>
      <c r="K58" s="127">
        <f t="shared" si="3"/>
        <v>1</v>
      </c>
      <c r="L58" s="240">
        <v>0</v>
      </c>
      <c r="M58" s="232">
        <f t="shared" si="1"/>
        <v>0</v>
      </c>
    </row>
    <row r="59" spans="1:13" s="7" customFormat="1" ht="28.5" customHeight="1">
      <c r="A59" s="44" t="s">
        <v>189</v>
      </c>
      <c r="B59" s="90" t="s">
        <v>198</v>
      </c>
      <c r="C59" s="48" t="s">
        <v>122</v>
      </c>
      <c r="D59" s="48" t="s">
        <v>132</v>
      </c>
      <c r="E59" s="58" t="s">
        <v>217</v>
      </c>
      <c r="F59" s="40" t="s">
        <v>141</v>
      </c>
      <c r="G59" s="77">
        <f>2+22.9+35.8</f>
        <v>60.699999999999996</v>
      </c>
      <c r="H59" s="77"/>
      <c r="I59" s="127">
        <f t="shared" si="2"/>
        <v>60.699999999999996</v>
      </c>
      <c r="J59" s="77"/>
      <c r="K59" s="127">
        <f t="shared" si="3"/>
        <v>60.699999999999996</v>
      </c>
      <c r="L59" s="239">
        <v>0</v>
      </c>
      <c r="M59" s="232">
        <f t="shared" si="1"/>
        <v>0</v>
      </c>
    </row>
    <row r="60" spans="1:13" s="7" customFormat="1" ht="28.5" customHeight="1">
      <c r="A60" s="44" t="s">
        <v>45</v>
      </c>
      <c r="B60" s="90" t="s">
        <v>198</v>
      </c>
      <c r="C60" s="28" t="s">
        <v>122</v>
      </c>
      <c r="D60" s="48" t="s">
        <v>132</v>
      </c>
      <c r="E60" s="58" t="s">
        <v>218</v>
      </c>
      <c r="F60" s="40"/>
      <c r="G60" s="77">
        <f>G61</f>
        <v>150</v>
      </c>
      <c r="H60" s="77">
        <f>H61</f>
        <v>0</v>
      </c>
      <c r="I60" s="127">
        <f t="shared" si="2"/>
        <v>150</v>
      </c>
      <c r="J60" s="77">
        <f>J61</f>
        <v>0</v>
      </c>
      <c r="K60" s="127">
        <f t="shared" si="3"/>
        <v>150</v>
      </c>
      <c r="L60" s="239">
        <f>L61</f>
        <v>0</v>
      </c>
      <c r="M60" s="232">
        <f t="shared" si="1"/>
        <v>0</v>
      </c>
    </row>
    <row r="61" spans="1:13" s="7" customFormat="1" ht="28.5" customHeight="1">
      <c r="A61" s="44" t="s">
        <v>46</v>
      </c>
      <c r="B61" s="90" t="s">
        <v>198</v>
      </c>
      <c r="C61" s="28" t="s">
        <v>122</v>
      </c>
      <c r="D61" s="48" t="s">
        <v>132</v>
      </c>
      <c r="E61" s="58" t="s">
        <v>219</v>
      </c>
      <c r="F61" s="40"/>
      <c r="G61" s="77">
        <f>G62</f>
        <v>150</v>
      </c>
      <c r="H61" s="77">
        <f>H62</f>
        <v>0</v>
      </c>
      <c r="I61" s="127">
        <f t="shared" si="2"/>
        <v>150</v>
      </c>
      <c r="J61" s="77">
        <f>J62</f>
        <v>0</v>
      </c>
      <c r="K61" s="127">
        <f t="shared" si="3"/>
        <v>150</v>
      </c>
      <c r="L61" s="239">
        <f>L62</f>
        <v>0</v>
      </c>
      <c r="M61" s="232">
        <f t="shared" si="1"/>
        <v>0</v>
      </c>
    </row>
    <row r="62" spans="1:13" s="7" customFormat="1" ht="27" customHeight="1">
      <c r="A62" s="44" t="s">
        <v>189</v>
      </c>
      <c r="B62" s="90" t="s">
        <v>198</v>
      </c>
      <c r="C62" s="28" t="s">
        <v>122</v>
      </c>
      <c r="D62" s="48" t="s">
        <v>132</v>
      </c>
      <c r="E62" s="58" t="s">
        <v>219</v>
      </c>
      <c r="F62" s="40" t="s">
        <v>141</v>
      </c>
      <c r="G62" s="77">
        <v>150</v>
      </c>
      <c r="H62" s="77">
        <v>0</v>
      </c>
      <c r="I62" s="127">
        <f t="shared" si="2"/>
        <v>150</v>
      </c>
      <c r="J62" s="77">
        <v>0</v>
      </c>
      <c r="K62" s="127">
        <f t="shared" si="3"/>
        <v>150</v>
      </c>
      <c r="L62" s="239">
        <v>0</v>
      </c>
      <c r="M62" s="232">
        <f t="shared" si="1"/>
        <v>0</v>
      </c>
    </row>
    <row r="63" spans="1:13" s="7" customFormat="1" ht="27" customHeight="1">
      <c r="A63" s="44" t="s">
        <v>45</v>
      </c>
      <c r="B63" s="90" t="s">
        <v>198</v>
      </c>
      <c r="C63" s="28" t="s">
        <v>122</v>
      </c>
      <c r="D63" s="48" t="s">
        <v>132</v>
      </c>
      <c r="E63" s="58" t="s">
        <v>218</v>
      </c>
      <c r="F63" s="40"/>
      <c r="G63" s="77">
        <f>G64</f>
        <v>0</v>
      </c>
      <c r="H63" s="77">
        <f>H64</f>
        <v>0</v>
      </c>
      <c r="I63" s="127">
        <f t="shared" si="2"/>
        <v>0</v>
      </c>
      <c r="J63" s="114">
        <f>J64</f>
        <v>29.688</v>
      </c>
      <c r="K63" s="131">
        <f t="shared" si="3"/>
        <v>29.688</v>
      </c>
      <c r="L63" s="239">
        <f>L64</f>
        <v>29.688</v>
      </c>
      <c r="M63" s="232">
        <f t="shared" si="1"/>
        <v>100</v>
      </c>
    </row>
    <row r="64" spans="1:13" s="7" customFormat="1" ht="17.25" customHeight="1">
      <c r="A64" s="44" t="s">
        <v>256</v>
      </c>
      <c r="B64" s="90" t="s">
        <v>198</v>
      </c>
      <c r="C64" s="28" t="s">
        <v>122</v>
      </c>
      <c r="D64" s="48" t="s">
        <v>132</v>
      </c>
      <c r="E64" s="58" t="s">
        <v>257</v>
      </c>
      <c r="F64" s="40"/>
      <c r="G64" s="77">
        <f>G65</f>
        <v>0</v>
      </c>
      <c r="H64" s="77">
        <f>H65</f>
        <v>0</v>
      </c>
      <c r="I64" s="127">
        <f t="shared" si="2"/>
        <v>0</v>
      </c>
      <c r="J64" s="114">
        <f>J65</f>
        <v>29.688</v>
      </c>
      <c r="K64" s="131">
        <f t="shared" si="3"/>
        <v>29.688</v>
      </c>
      <c r="L64" s="239">
        <f>L65</f>
        <v>29.688</v>
      </c>
      <c r="M64" s="232">
        <f t="shared" si="1"/>
        <v>100</v>
      </c>
    </row>
    <row r="65" spans="1:13" s="7" customFormat="1" ht="18" customHeight="1">
      <c r="A65" s="44" t="s">
        <v>38</v>
      </c>
      <c r="B65" s="90" t="s">
        <v>198</v>
      </c>
      <c r="C65" s="28" t="s">
        <v>122</v>
      </c>
      <c r="D65" s="48" t="s">
        <v>132</v>
      </c>
      <c r="E65" s="58" t="s">
        <v>257</v>
      </c>
      <c r="F65" s="40" t="s">
        <v>37</v>
      </c>
      <c r="G65" s="77"/>
      <c r="H65" s="77"/>
      <c r="I65" s="127">
        <f t="shared" si="2"/>
        <v>0</v>
      </c>
      <c r="J65" s="114">
        <v>29.688</v>
      </c>
      <c r="K65" s="131">
        <f t="shared" si="3"/>
        <v>29.688</v>
      </c>
      <c r="L65" s="239">
        <v>29.688</v>
      </c>
      <c r="M65" s="232">
        <f t="shared" si="1"/>
        <v>100</v>
      </c>
    </row>
    <row r="66" spans="1:13" s="16" customFormat="1" ht="15" customHeight="1">
      <c r="A66" s="50" t="s">
        <v>146</v>
      </c>
      <c r="B66" s="89" t="s">
        <v>198</v>
      </c>
      <c r="C66" s="51" t="s">
        <v>123</v>
      </c>
      <c r="D66" s="51"/>
      <c r="E66" s="58"/>
      <c r="F66" s="52"/>
      <c r="G66" s="81">
        <f aca="true" t="shared" si="4" ref="G66:H68">G67</f>
        <v>243.6</v>
      </c>
      <c r="H66" s="81">
        <f t="shared" si="4"/>
        <v>0</v>
      </c>
      <c r="I66" s="128">
        <f t="shared" si="2"/>
        <v>243.6</v>
      </c>
      <c r="J66" s="81">
        <f>J67</f>
        <v>0</v>
      </c>
      <c r="K66" s="128">
        <f t="shared" si="3"/>
        <v>243.6</v>
      </c>
      <c r="L66" s="243">
        <f>L67</f>
        <v>24.204580000000004</v>
      </c>
      <c r="M66" s="233">
        <f t="shared" si="1"/>
        <v>9.936198686371101</v>
      </c>
    </row>
    <row r="67" spans="1:13" s="5" customFormat="1" ht="15" customHeight="1">
      <c r="A67" s="53" t="s">
        <v>147</v>
      </c>
      <c r="B67" s="90" t="s">
        <v>198</v>
      </c>
      <c r="C67" s="46" t="s">
        <v>123</v>
      </c>
      <c r="D67" s="46" t="s">
        <v>125</v>
      </c>
      <c r="E67" s="58"/>
      <c r="F67" s="47"/>
      <c r="G67" s="79">
        <f t="shared" si="4"/>
        <v>243.6</v>
      </c>
      <c r="H67" s="79">
        <f t="shared" si="4"/>
        <v>0</v>
      </c>
      <c r="I67" s="127">
        <f t="shared" si="2"/>
        <v>243.6</v>
      </c>
      <c r="J67" s="79">
        <f>J68</f>
        <v>0</v>
      </c>
      <c r="K67" s="127">
        <f t="shared" si="3"/>
        <v>243.6</v>
      </c>
      <c r="L67" s="241">
        <f>L68</f>
        <v>24.204580000000004</v>
      </c>
      <c r="M67" s="232">
        <f t="shared" si="1"/>
        <v>9.936198686371101</v>
      </c>
    </row>
    <row r="68" spans="1:13" ht="30" customHeight="1">
      <c r="A68" s="44" t="s">
        <v>40</v>
      </c>
      <c r="B68" s="90" t="s">
        <v>198</v>
      </c>
      <c r="C68" s="48" t="s">
        <v>123</v>
      </c>
      <c r="D68" s="48" t="s">
        <v>125</v>
      </c>
      <c r="E68" s="58" t="s">
        <v>216</v>
      </c>
      <c r="F68" s="49"/>
      <c r="G68" s="80">
        <f t="shared" si="4"/>
        <v>243.6</v>
      </c>
      <c r="H68" s="80">
        <f t="shared" si="4"/>
        <v>0</v>
      </c>
      <c r="I68" s="127">
        <f t="shared" si="2"/>
        <v>243.6</v>
      </c>
      <c r="J68" s="80">
        <f>J69</f>
        <v>0</v>
      </c>
      <c r="K68" s="127">
        <f t="shared" si="3"/>
        <v>243.6</v>
      </c>
      <c r="L68" s="242">
        <f>L69</f>
        <v>24.204580000000004</v>
      </c>
      <c r="M68" s="232">
        <f t="shared" si="1"/>
        <v>9.936198686371101</v>
      </c>
    </row>
    <row r="69" spans="1:13" ht="27.75" customHeight="1">
      <c r="A69" s="36" t="s">
        <v>148</v>
      </c>
      <c r="B69" s="90" t="s">
        <v>198</v>
      </c>
      <c r="C69" s="48" t="s">
        <v>123</v>
      </c>
      <c r="D69" s="48" t="s">
        <v>125</v>
      </c>
      <c r="E69" s="58" t="s">
        <v>220</v>
      </c>
      <c r="F69" s="49"/>
      <c r="G69" s="80">
        <f>G70</f>
        <v>243.6</v>
      </c>
      <c r="H69" s="80">
        <f>H71+H74+H75</f>
        <v>0</v>
      </c>
      <c r="I69" s="127">
        <f t="shared" si="2"/>
        <v>243.6</v>
      </c>
      <c r="J69" s="80">
        <f>J70+J73</f>
        <v>0</v>
      </c>
      <c r="K69" s="127">
        <f t="shared" si="3"/>
        <v>243.6</v>
      </c>
      <c r="L69" s="242">
        <f>L70+L73</f>
        <v>24.204580000000004</v>
      </c>
      <c r="M69" s="232">
        <f t="shared" si="1"/>
        <v>9.936198686371101</v>
      </c>
    </row>
    <row r="70" spans="1:13" ht="20.25" customHeight="1">
      <c r="A70" s="37" t="s">
        <v>31</v>
      </c>
      <c r="B70" s="90" t="s">
        <v>198</v>
      </c>
      <c r="C70" s="48" t="s">
        <v>123</v>
      </c>
      <c r="D70" s="48" t="s">
        <v>125</v>
      </c>
      <c r="E70" s="58" t="s">
        <v>220</v>
      </c>
      <c r="F70" s="48" t="s">
        <v>193</v>
      </c>
      <c r="G70" s="80">
        <f>G71+G72</f>
        <v>243.6</v>
      </c>
      <c r="H70" s="80"/>
      <c r="I70" s="127">
        <f>G70+H70</f>
        <v>243.6</v>
      </c>
      <c r="J70" s="80">
        <f>J71+J72</f>
        <v>-14.5</v>
      </c>
      <c r="K70" s="127">
        <f t="shared" si="3"/>
        <v>229.1</v>
      </c>
      <c r="L70" s="242">
        <f>L71+L72</f>
        <v>23.959780000000002</v>
      </c>
      <c r="M70" s="232">
        <f t="shared" si="1"/>
        <v>10.458219118288959</v>
      </c>
    </row>
    <row r="71" spans="1:13" ht="25.5">
      <c r="A71" s="37" t="s">
        <v>188</v>
      </c>
      <c r="B71" s="90" t="s">
        <v>198</v>
      </c>
      <c r="C71" s="48" t="s">
        <v>123</v>
      </c>
      <c r="D71" s="48" t="s">
        <v>125</v>
      </c>
      <c r="E71" s="58" t="s">
        <v>220</v>
      </c>
      <c r="F71" s="40" t="s">
        <v>137</v>
      </c>
      <c r="G71" s="77">
        <v>187.1</v>
      </c>
      <c r="H71" s="77">
        <v>0</v>
      </c>
      <c r="I71" s="127">
        <f t="shared" si="2"/>
        <v>187.1</v>
      </c>
      <c r="J71" s="77">
        <v>-10</v>
      </c>
      <c r="K71" s="127">
        <f t="shared" si="3"/>
        <v>177.1</v>
      </c>
      <c r="L71" s="239">
        <v>19.794</v>
      </c>
      <c r="M71" s="232">
        <f t="shared" si="1"/>
        <v>11.17673630717109</v>
      </c>
    </row>
    <row r="72" spans="1:13" ht="38.25">
      <c r="A72" s="37" t="s">
        <v>15</v>
      </c>
      <c r="B72" s="90" t="s">
        <v>198</v>
      </c>
      <c r="C72" s="48" t="s">
        <v>123</v>
      </c>
      <c r="D72" s="48" t="s">
        <v>125</v>
      </c>
      <c r="E72" s="58" t="s">
        <v>220</v>
      </c>
      <c r="F72" s="40" t="s">
        <v>16</v>
      </c>
      <c r="G72" s="77">
        <v>56.5</v>
      </c>
      <c r="H72" s="77"/>
      <c r="I72" s="127">
        <f t="shared" si="2"/>
        <v>56.5</v>
      </c>
      <c r="J72" s="77">
        <v>-4.5</v>
      </c>
      <c r="K72" s="127">
        <f t="shared" si="3"/>
        <v>52</v>
      </c>
      <c r="L72" s="239">
        <v>4.16578</v>
      </c>
      <c r="M72" s="232">
        <f t="shared" si="1"/>
        <v>8.011115384615385</v>
      </c>
    </row>
    <row r="73" spans="1:13" ht="25.5">
      <c r="A73" s="37" t="s">
        <v>33</v>
      </c>
      <c r="B73" s="90" t="s">
        <v>198</v>
      </c>
      <c r="C73" s="48" t="s">
        <v>123</v>
      </c>
      <c r="D73" s="48" t="s">
        <v>125</v>
      </c>
      <c r="E73" s="58" t="s">
        <v>47</v>
      </c>
      <c r="F73" s="40" t="s">
        <v>32</v>
      </c>
      <c r="G73" s="77">
        <f>G74+G75</f>
        <v>0</v>
      </c>
      <c r="H73" s="77"/>
      <c r="I73" s="127">
        <f t="shared" si="2"/>
        <v>0</v>
      </c>
      <c r="J73" s="77">
        <f>J75</f>
        <v>14.5</v>
      </c>
      <c r="K73" s="127">
        <f t="shared" si="3"/>
        <v>14.5</v>
      </c>
      <c r="L73" s="239">
        <f>L74+L75</f>
        <v>0.2448</v>
      </c>
      <c r="M73" s="232">
        <f t="shared" si="1"/>
        <v>1.6882758620689653</v>
      </c>
    </row>
    <row r="74" spans="1:13" s="8" customFormat="1" ht="25.5" hidden="1">
      <c r="A74" s="44" t="s">
        <v>139</v>
      </c>
      <c r="B74" s="90" t="s">
        <v>198</v>
      </c>
      <c r="C74" s="48" t="s">
        <v>123</v>
      </c>
      <c r="D74" s="48" t="s">
        <v>125</v>
      </c>
      <c r="E74" s="58" t="s">
        <v>47</v>
      </c>
      <c r="F74" s="40" t="s">
        <v>140</v>
      </c>
      <c r="G74" s="78">
        <v>0</v>
      </c>
      <c r="H74" s="78"/>
      <c r="I74" s="127">
        <f t="shared" si="2"/>
        <v>0</v>
      </c>
      <c r="J74" s="78"/>
      <c r="K74" s="127">
        <f>I74+J74</f>
        <v>0</v>
      </c>
      <c r="L74" s="240">
        <v>0</v>
      </c>
      <c r="M74" s="232" t="e">
        <f t="shared" si="1"/>
        <v>#DIV/0!</v>
      </c>
    </row>
    <row r="75" spans="1:13" ht="29.25" customHeight="1">
      <c r="A75" s="44" t="s">
        <v>189</v>
      </c>
      <c r="B75" s="90" t="s">
        <v>198</v>
      </c>
      <c r="C75" s="48" t="s">
        <v>123</v>
      </c>
      <c r="D75" s="48" t="s">
        <v>125</v>
      </c>
      <c r="E75" s="58" t="s">
        <v>47</v>
      </c>
      <c r="F75" s="40" t="s">
        <v>141</v>
      </c>
      <c r="G75" s="77">
        <v>0</v>
      </c>
      <c r="H75" s="77"/>
      <c r="I75" s="127">
        <f t="shared" si="2"/>
        <v>0</v>
      </c>
      <c r="J75" s="77">
        <v>14.5</v>
      </c>
      <c r="K75" s="127">
        <f>I75+J75</f>
        <v>14.5</v>
      </c>
      <c r="L75" s="239">
        <v>0.2448</v>
      </c>
      <c r="M75" s="232">
        <f aca="true" t="shared" si="5" ref="M75:M138">L75/K75*100</f>
        <v>1.6882758620689653</v>
      </c>
    </row>
    <row r="76" spans="1:13" s="17" customFormat="1" ht="27.75" customHeight="1">
      <c r="A76" s="54" t="s">
        <v>149</v>
      </c>
      <c r="B76" s="89" t="s">
        <v>198</v>
      </c>
      <c r="C76" s="55" t="s">
        <v>125</v>
      </c>
      <c r="D76" s="55"/>
      <c r="E76" s="58"/>
      <c r="F76" s="56"/>
      <c r="G76" s="82">
        <f>G77</f>
        <v>165.07</v>
      </c>
      <c r="H76" s="82">
        <f>H77</f>
        <v>0</v>
      </c>
      <c r="I76" s="128">
        <f t="shared" si="2"/>
        <v>165.07</v>
      </c>
      <c r="J76" s="82">
        <f>J77</f>
        <v>0</v>
      </c>
      <c r="K76" s="128">
        <f>I76+J76</f>
        <v>165.07</v>
      </c>
      <c r="L76" s="244">
        <f>L77</f>
        <v>0</v>
      </c>
      <c r="M76" s="233">
        <f t="shared" si="5"/>
        <v>0</v>
      </c>
    </row>
    <row r="77" spans="1:13" s="15" customFormat="1" ht="27.75" customHeight="1">
      <c r="A77" s="32" t="s">
        <v>150</v>
      </c>
      <c r="B77" s="90" t="s">
        <v>198</v>
      </c>
      <c r="C77" s="38" t="s">
        <v>125</v>
      </c>
      <c r="D77" s="38" t="s">
        <v>126</v>
      </c>
      <c r="E77" s="58"/>
      <c r="F77" s="38"/>
      <c r="G77" s="83">
        <f>G78</f>
        <v>165.07</v>
      </c>
      <c r="H77" s="83">
        <f>H78</f>
        <v>0</v>
      </c>
      <c r="I77" s="127">
        <f t="shared" si="2"/>
        <v>165.07</v>
      </c>
      <c r="J77" s="83">
        <f>J78</f>
        <v>0</v>
      </c>
      <c r="K77" s="127">
        <f>I77+J77</f>
        <v>165.07</v>
      </c>
      <c r="L77" s="245">
        <f>L78</f>
        <v>0</v>
      </c>
      <c r="M77" s="232">
        <f t="shared" si="5"/>
        <v>0</v>
      </c>
    </row>
    <row r="78" spans="1:13" s="7" customFormat="1" ht="26.25" customHeight="1">
      <c r="A78" s="44" t="s">
        <v>45</v>
      </c>
      <c r="B78" s="90" t="s">
        <v>198</v>
      </c>
      <c r="C78" s="40" t="s">
        <v>125</v>
      </c>
      <c r="D78" s="40" t="s">
        <v>126</v>
      </c>
      <c r="E78" s="58" t="s">
        <v>218</v>
      </c>
      <c r="F78" s="40"/>
      <c r="G78" s="77">
        <f>G79+G81</f>
        <v>165.07</v>
      </c>
      <c r="H78" s="77">
        <f>H79+H81</f>
        <v>0</v>
      </c>
      <c r="I78" s="127">
        <f t="shared" si="2"/>
        <v>165.07</v>
      </c>
      <c r="J78" s="77">
        <f>J79+J81</f>
        <v>0</v>
      </c>
      <c r="K78" s="127">
        <f>I78+J78</f>
        <v>165.07</v>
      </c>
      <c r="L78" s="239">
        <f>L79+L81</f>
        <v>0</v>
      </c>
      <c r="M78" s="232">
        <f t="shared" si="5"/>
        <v>0</v>
      </c>
    </row>
    <row r="79" spans="1:13" ht="28.5" customHeight="1">
      <c r="A79" s="44" t="s">
        <v>48</v>
      </c>
      <c r="B79" s="90" t="s">
        <v>198</v>
      </c>
      <c r="C79" s="40" t="s">
        <v>125</v>
      </c>
      <c r="D79" s="40" t="s">
        <v>126</v>
      </c>
      <c r="E79" s="58" t="s">
        <v>221</v>
      </c>
      <c r="F79" s="40"/>
      <c r="G79" s="80">
        <f>G80</f>
        <v>145.07</v>
      </c>
      <c r="H79" s="80">
        <f>H80</f>
        <v>0</v>
      </c>
      <c r="I79" s="127">
        <f aca="true" t="shared" si="6" ref="I79:I143">G79+H79</f>
        <v>145.07</v>
      </c>
      <c r="J79" s="80">
        <f>J80</f>
        <v>0</v>
      </c>
      <c r="K79" s="127">
        <f aca="true" t="shared" si="7" ref="K79:K143">I79+J79</f>
        <v>145.07</v>
      </c>
      <c r="L79" s="242">
        <f>L80</f>
        <v>0</v>
      </c>
      <c r="M79" s="232">
        <f t="shared" si="5"/>
        <v>0</v>
      </c>
    </row>
    <row r="80" spans="1:13" ht="27" customHeight="1">
      <c r="A80" s="44" t="s">
        <v>189</v>
      </c>
      <c r="B80" s="90" t="s">
        <v>198</v>
      </c>
      <c r="C80" s="40" t="s">
        <v>125</v>
      </c>
      <c r="D80" s="40" t="s">
        <v>126</v>
      </c>
      <c r="E80" s="58" t="s">
        <v>221</v>
      </c>
      <c r="F80" s="40" t="s">
        <v>141</v>
      </c>
      <c r="G80" s="80">
        <v>145.07</v>
      </c>
      <c r="H80" s="80">
        <v>0</v>
      </c>
      <c r="I80" s="127">
        <f t="shared" si="6"/>
        <v>145.07</v>
      </c>
      <c r="J80" s="80">
        <v>0</v>
      </c>
      <c r="K80" s="127">
        <f t="shared" si="7"/>
        <v>145.07</v>
      </c>
      <c r="L80" s="242">
        <v>0</v>
      </c>
      <c r="M80" s="232">
        <f t="shared" si="5"/>
        <v>0</v>
      </c>
    </row>
    <row r="81" spans="1:13" s="8" customFormat="1" ht="27" customHeight="1">
      <c r="A81" s="44" t="s">
        <v>49</v>
      </c>
      <c r="B81" s="90" t="s">
        <v>198</v>
      </c>
      <c r="C81" s="40" t="s">
        <v>125</v>
      </c>
      <c r="D81" s="40" t="s">
        <v>126</v>
      </c>
      <c r="E81" s="58" t="s">
        <v>222</v>
      </c>
      <c r="F81" s="40"/>
      <c r="G81" s="80">
        <f>G82</f>
        <v>20</v>
      </c>
      <c r="H81" s="80">
        <f>H82</f>
        <v>0</v>
      </c>
      <c r="I81" s="127">
        <f t="shared" si="6"/>
        <v>20</v>
      </c>
      <c r="J81" s="80">
        <f>J82</f>
        <v>0</v>
      </c>
      <c r="K81" s="127">
        <f t="shared" si="7"/>
        <v>20</v>
      </c>
      <c r="L81" s="242">
        <f>L82</f>
        <v>0</v>
      </c>
      <c r="M81" s="232">
        <f t="shared" si="5"/>
        <v>0</v>
      </c>
    </row>
    <row r="82" spans="1:13" ht="27" customHeight="1">
      <c r="A82" s="44" t="s">
        <v>189</v>
      </c>
      <c r="B82" s="90" t="s">
        <v>198</v>
      </c>
      <c r="C82" s="40" t="s">
        <v>125</v>
      </c>
      <c r="D82" s="40" t="s">
        <v>126</v>
      </c>
      <c r="E82" s="58" t="s">
        <v>222</v>
      </c>
      <c r="F82" s="40" t="s">
        <v>141</v>
      </c>
      <c r="G82" s="80">
        <v>20</v>
      </c>
      <c r="H82" s="80">
        <v>0</v>
      </c>
      <c r="I82" s="127">
        <f t="shared" si="6"/>
        <v>20</v>
      </c>
      <c r="J82" s="80">
        <v>0</v>
      </c>
      <c r="K82" s="127">
        <f t="shared" si="7"/>
        <v>20</v>
      </c>
      <c r="L82" s="242">
        <v>0</v>
      </c>
      <c r="M82" s="232">
        <f t="shared" si="5"/>
        <v>0</v>
      </c>
    </row>
    <row r="83" spans="1:13" s="17" customFormat="1" ht="15.75" customHeight="1">
      <c r="A83" s="50" t="s">
        <v>151</v>
      </c>
      <c r="B83" s="89" t="s">
        <v>198</v>
      </c>
      <c r="C83" s="55" t="s">
        <v>124</v>
      </c>
      <c r="D83" s="55"/>
      <c r="E83" s="58"/>
      <c r="F83" s="56"/>
      <c r="G83" s="82">
        <f>G84+G88+G101</f>
        <v>2121.7999999999997</v>
      </c>
      <c r="H83" s="82">
        <f>H84+H88+H101</f>
        <v>0</v>
      </c>
      <c r="I83" s="128">
        <f t="shared" si="6"/>
        <v>2121.7999999999997</v>
      </c>
      <c r="J83" s="82">
        <f>J84+J88+J101</f>
        <v>0</v>
      </c>
      <c r="K83" s="128">
        <f t="shared" si="7"/>
        <v>2121.7999999999997</v>
      </c>
      <c r="L83" s="244">
        <f>L84+L88+L101</f>
        <v>0</v>
      </c>
      <c r="M83" s="233">
        <f t="shared" si="5"/>
        <v>0</v>
      </c>
    </row>
    <row r="84" spans="1:13" s="5" customFormat="1" ht="15" customHeight="1">
      <c r="A84" s="57" t="s">
        <v>131</v>
      </c>
      <c r="B84" s="90" t="s">
        <v>198</v>
      </c>
      <c r="C84" s="38" t="s">
        <v>124</v>
      </c>
      <c r="D84" s="38" t="s">
        <v>127</v>
      </c>
      <c r="E84" s="58"/>
      <c r="F84" s="38"/>
      <c r="G84" s="76">
        <f aca="true" t="shared" si="8" ref="G84:L86">G85</f>
        <v>4.7</v>
      </c>
      <c r="H84" s="76">
        <f t="shared" si="8"/>
        <v>0</v>
      </c>
      <c r="I84" s="127">
        <f t="shared" si="6"/>
        <v>4.7</v>
      </c>
      <c r="J84" s="76">
        <f t="shared" si="8"/>
        <v>0</v>
      </c>
      <c r="K84" s="127">
        <f t="shared" si="7"/>
        <v>4.7</v>
      </c>
      <c r="L84" s="238">
        <f t="shared" si="8"/>
        <v>0</v>
      </c>
      <c r="M84" s="232">
        <f t="shared" si="5"/>
        <v>0</v>
      </c>
    </row>
    <row r="85" spans="1:13" ht="29.25" customHeight="1">
      <c r="A85" s="44" t="s">
        <v>40</v>
      </c>
      <c r="B85" s="90" t="s">
        <v>198</v>
      </c>
      <c r="C85" s="48" t="s">
        <v>124</v>
      </c>
      <c r="D85" s="48" t="s">
        <v>127</v>
      </c>
      <c r="E85" s="58" t="s">
        <v>216</v>
      </c>
      <c r="F85" s="41"/>
      <c r="G85" s="77">
        <f t="shared" si="8"/>
        <v>4.7</v>
      </c>
      <c r="H85" s="77">
        <f t="shared" si="8"/>
        <v>0</v>
      </c>
      <c r="I85" s="127">
        <f t="shared" si="6"/>
        <v>4.7</v>
      </c>
      <c r="J85" s="77">
        <f t="shared" si="8"/>
        <v>0</v>
      </c>
      <c r="K85" s="127">
        <f t="shared" si="7"/>
        <v>4.7</v>
      </c>
      <c r="L85" s="239">
        <f t="shared" si="8"/>
        <v>0</v>
      </c>
      <c r="M85" s="232">
        <f t="shared" si="5"/>
        <v>0</v>
      </c>
    </row>
    <row r="86" spans="1:13" ht="52.5" customHeight="1">
      <c r="A86" s="44" t="s">
        <v>50</v>
      </c>
      <c r="B86" s="90" t="s">
        <v>198</v>
      </c>
      <c r="C86" s="40" t="s">
        <v>124</v>
      </c>
      <c r="D86" s="40" t="s">
        <v>127</v>
      </c>
      <c r="E86" s="58" t="s">
        <v>223</v>
      </c>
      <c r="F86" s="40"/>
      <c r="G86" s="77">
        <f t="shared" si="8"/>
        <v>4.7</v>
      </c>
      <c r="H86" s="77">
        <f t="shared" si="8"/>
        <v>0</v>
      </c>
      <c r="I86" s="127">
        <f t="shared" si="6"/>
        <v>4.7</v>
      </c>
      <c r="J86" s="77">
        <f t="shared" si="8"/>
        <v>0</v>
      </c>
      <c r="K86" s="127">
        <f t="shared" si="7"/>
        <v>4.7</v>
      </c>
      <c r="L86" s="239">
        <f t="shared" si="8"/>
        <v>0</v>
      </c>
      <c r="M86" s="232">
        <f t="shared" si="5"/>
        <v>0</v>
      </c>
    </row>
    <row r="87" spans="1:13" ht="25.5" customHeight="1">
      <c r="A87" s="44" t="s">
        <v>189</v>
      </c>
      <c r="B87" s="90" t="s">
        <v>198</v>
      </c>
      <c r="C87" s="40" t="s">
        <v>124</v>
      </c>
      <c r="D87" s="40" t="s">
        <v>127</v>
      </c>
      <c r="E87" s="58" t="s">
        <v>223</v>
      </c>
      <c r="F87" s="40" t="s">
        <v>141</v>
      </c>
      <c r="G87" s="77">
        <v>4.7</v>
      </c>
      <c r="H87" s="77">
        <v>0</v>
      </c>
      <c r="I87" s="127">
        <f t="shared" si="6"/>
        <v>4.7</v>
      </c>
      <c r="J87" s="77">
        <v>0</v>
      </c>
      <c r="K87" s="127">
        <f t="shared" si="7"/>
        <v>4.7</v>
      </c>
      <c r="L87" s="239">
        <v>0</v>
      </c>
      <c r="M87" s="232">
        <f t="shared" si="5"/>
        <v>0</v>
      </c>
    </row>
    <row r="88" spans="1:13" ht="15" customHeight="1">
      <c r="A88" s="69" t="s">
        <v>120</v>
      </c>
      <c r="B88" s="89" t="s">
        <v>198</v>
      </c>
      <c r="C88" s="85" t="s">
        <v>124</v>
      </c>
      <c r="D88" s="85" t="s">
        <v>126</v>
      </c>
      <c r="E88" s="58"/>
      <c r="F88" s="85"/>
      <c r="G88" s="86">
        <f>G89+G93+G97</f>
        <v>2067.1</v>
      </c>
      <c r="H88" s="86">
        <f>H89+H93+H97</f>
        <v>0</v>
      </c>
      <c r="I88" s="128">
        <f t="shared" si="6"/>
        <v>2067.1</v>
      </c>
      <c r="J88" s="86">
        <f>J89+J93+J97</f>
        <v>0</v>
      </c>
      <c r="K88" s="128">
        <f t="shared" si="7"/>
        <v>2067.1</v>
      </c>
      <c r="L88" s="246">
        <f>L89+L93+L97</f>
        <v>0</v>
      </c>
      <c r="M88" s="233">
        <f t="shared" si="5"/>
        <v>0</v>
      </c>
    </row>
    <row r="89" spans="1:13" s="8" customFormat="1" ht="40.5" customHeight="1">
      <c r="A89" s="103" t="s">
        <v>194</v>
      </c>
      <c r="B89" s="100" t="s">
        <v>198</v>
      </c>
      <c r="C89" s="104" t="s">
        <v>124</v>
      </c>
      <c r="D89" s="104" t="s">
        <v>126</v>
      </c>
      <c r="E89" s="105" t="s">
        <v>51</v>
      </c>
      <c r="F89" s="104"/>
      <c r="G89" s="106">
        <f>G92</f>
        <v>1417.1</v>
      </c>
      <c r="H89" s="106">
        <f>H92</f>
        <v>0</v>
      </c>
      <c r="I89" s="127">
        <f t="shared" si="6"/>
        <v>1417.1</v>
      </c>
      <c r="J89" s="106">
        <f>J92</f>
        <v>0</v>
      </c>
      <c r="K89" s="127">
        <f t="shared" si="7"/>
        <v>1417.1</v>
      </c>
      <c r="L89" s="247">
        <f>L92</f>
        <v>0</v>
      </c>
      <c r="M89" s="232">
        <f t="shared" si="5"/>
        <v>0</v>
      </c>
    </row>
    <row r="90" spans="1:13" ht="30" customHeight="1">
      <c r="A90" s="67" t="s">
        <v>53</v>
      </c>
      <c r="B90" s="90" t="s">
        <v>198</v>
      </c>
      <c r="C90" s="66" t="s">
        <v>124</v>
      </c>
      <c r="D90" s="66" t="s">
        <v>126</v>
      </c>
      <c r="E90" s="58" t="s">
        <v>52</v>
      </c>
      <c r="F90" s="66"/>
      <c r="G90" s="80">
        <f>G91</f>
        <v>1417.1</v>
      </c>
      <c r="H90" s="80">
        <f>H91</f>
        <v>0</v>
      </c>
      <c r="I90" s="127">
        <f t="shared" si="6"/>
        <v>1417.1</v>
      </c>
      <c r="J90" s="80">
        <f>J91</f>
        <v>0</v>
      </c>
      <c r="K90" s="127">
        <f t="shared" si="7"/>
        <v>1417.1</v>
      </c>
      <c r="L90" s="242">
        <f>L91</f>
        <v>0</v>
      </c>
      <c r="M90" s="232">
        <f t="shared" si="5"/>
        <v>0</v>
      </c>
    </row>
    <row r="91" spans="1:13" ht="30" customHeight="1">
      <c r="A91" s="67" t="s">
        <v>55</v>
      </c>
      <c r="B91" s="90" t="s">
        <v>198</v>
      </c>
      <c r="C91" s="66" t="s">
        <v>124</v>
      </c>
      <c r="D91" s="66" t="s">
        <v>126</v>
      </c>
      <c r="E91" s="58" t="s">
        <v>54</v>
      </c>
      <c r="F91" s="66"/>
      <c r="G91" s="80">
        <f>G92</f>
        <v>1417.1</v>
      </c>
      <c r="H91" s="80">
        <f>H92</f>
        <v>0</v>
      </c>
      <c r="I91" s="127">
        <f t="shared" si="6"/>
        <v>1417.1</v>
      </c>
      <c r="J91" s="80">
        <f>J92</f>
        <v>0</v>
      </c>
      <c r="K91" s="127">
        <f t="shared" si="7"/>
        <v>1417.1</v>
      </c>
      <c r="L91" s="242">
        <f>L92</f>
        <v>0</v>
      </c>
      <c r="M91" s="232">
        <f t="shared" si="5"/>
        <v>0</v>
      </c>
    </row>
    <row r="92" spans="1:13" ht="27" customHeight="1">
      <c r="A92" s="44" t="s">
        <v>189</v>
      </c>
      <c r="B92" s="90" t="s">
        <v>198</v>
      </c>
      <c r="C92" s="66" t="s">
        <v>124</v>
      </c>
      <c r="D92" s="66" t="s">
        <v>126</v>
      </c>
      <c r="E92" s="58" t="s">
        <v>54</v>
      </c>
      <c r="F92" s="70" t="s">
        <v>141</v>
      </c>
      <c r="G92" s="80">
        <v>1417.1</v>
      </c>
      <c r="H92" s="80">
        <v>0</v>
      </c>
      <c r="I92" s="127">
        <f t="shared" si="6"/>
        <v>1417.1</v>
      </c>
      <c r="J92" s="80">
        <v>0</v>
      </c>
      <c r="K92" s="127">
        <f t="shared" si="7"/>
        <v>1417.1</v>
      </c>
      <c r="L92" s="242">
        <v>0</v>
      </c>
      <c r="M92" s="232">
        <f t="shared" si="5"/>
        <v>0</v>
      </c>
    </row>
    <row r="93" spans="1:13" s="8" customFormat="1" ht="40.5" customHeight="1">
      <c r="A93" s="103" t="s">
        <v>195</v>
      </c>
      <c r="B93" s="100" t="s">
        <v>198</v>
      </c>
      <c r="C93" s="104" t="s">
        <v>124</v>
      </c>
      <c r="D93" s="104" t="s">
        <v>126</v>
      </c>
      <c r="E93" s="105" t="s">
        <v>56</v>
      </c>
      <c r="F93" s="107"/>
      <c r="G93" s="106">
        <f aca="true" t="shared" si="9" ref="G93:L95">G94</f>
        <v>600</v>
      </c>
      <c r="H93" s="106">
        <f t="shared" si="9"/>
        <v>0</v>
      </c>
      <c r="I93" s="127">
        <f t="shared" si="6"/>
        <v>600</v>
      </c>
      <c r="J93" s="106">
        <f t="shared" si="9"/>
        <v>0</v>
      </c>
      <c r="K93" s="127">
        <f t="shared" si="7"/>
        <v>600</v>
      </c>
      <c r="L93" s="247">
        <f t="shared" si="9"/>
        <v>0</v>
      </c>
      <c r="M93" s="232">
        <f t="shared" si="5"/>
        <v>0</v>
      </c>
    </row>
    <row r="94" spans="1:13" ht="29.25" customHeight="1">
      <c r="A94" s="44" t="s">
        <v>58</v>
      </c>
      <c r="B94" s="90" t="s">
        <v>198</v>
      </c>
      <c r="C94" s="66" t="s">
        <v>124</v>
      </c>
      <c r="D94" s="66" t="s">
        <v>126</v>
      </c>
      <c r="E94" s="58" t="s">
        <v>57</v>
      </c>
      <c r="F94" s="70"/>
      <c r="G94" s="80">
        <f t="shared" si="9"/>
        <v>600</v>
      </c>
      <c r="H94" s="80">
        <f t="shared" si="9"/>
        <v>0</v>
      </c>
      <c r="I94" s="127">
        <f t="shared" si="6"/>
        <v>600</v>
      </c>
      <c r="J94" s="80">
        <f t="shared" si="9"/>
        <v>0</v>
      </c>
      <c r="K94" s="127">
        <f t="shared" si="7"/>
        <v>600</v>
      </c>
      <c r="L94" s="242">
        <f t="shared" si="9"/>
        <v>0</v>
      </c>
      <c r="M94" s="232">
        <f t="shared" si="5"/>
        <v>0</v>
      </c>
    </row>
    <row r="95" spans="1:13" ht="29.25" customHeight="1">
      <c r="A95" s="44" t="s">
        <v>60</v>
      </c>
      <c r="B95" s="90" t="s">
        <v>198</v>
      </c>
      <c r="C95" s="66" t="s">
        <v>124</v>
      </c>
      <c r="D95" s="66" t="s">
        <v>126</v>
      </c>
      <c r="E95" s="58" t="s">
        <v>59</v>
      </c>
      <c r="F95" s="70"/>
      <c r="G95" s="80">
        <f t="shared" si="9"/>
        <v>600</v>
      </c>
      <c r="H95" s="80">
        <f t="shared" si="9"/>
        <v>0</v>
      </c>
      <c r="I95" s="127">
        <f t="shared" si="6"/>
        <v>600</v>
      </c>
      <c r="J95" s="80">
        <f t="shared" si="9"/>
        <v>0</v>
      </c>
      <c r="K95" s="127">
        <f t="shared" si="7"/>
        <v>600</v>
      </c>
      <c r="L95" s="242">
        <f t="shared" si="9"/>
        <v>0</v>
      </c>
      <c r="M95" s="232">
        <f t="shared" si="5"/>
        <v>0</v>
      </c>
    </row>
    <row r="96" spans="1:13" ht="27" customHeight="1">
      <c r="A96" s="44" t="s">
        <v>189</v>
      </c>
      <c r="B96" s="90" t="s">
        <v>198</v>
      </c>
      <c r="C96" s="66" t="s">
        <v>124</v>
      </c>
      <c r="D96" s="66" t="s">
        <v>126</v>
      </c>
      <c r="E96" s="58" t="s">
        <v>59</v>
      </c>
      <c r="F96" s="70" t="s">
        <v>141</v>
      </c>
      <c r="G96" s="80">
        <v>600</v>
      </c>
      <c r="H96" s="80">
        <v>0</v>
      </c>
      <c r="I96" s="127">
        <f t="shared" si="6"/>
        <v>600</v>
      </c>
      <c r="J96" s="80">
        <v>0</v>
      </c>
      <c r="K96" s="127">
        <f t="shared" si="7"/>
        <v>600</v>
      </c>
      <c r="L96" s="242">
        <v>0</v>
      </c>
      <c r="M96" s="232">
        <f t="shared" si="5"/>
        <v>0</v>
      </c>
    </row>
    <row r="97" spans="1:13" s="8" customFormat="1" ht="40.5" customHeight="1">
      <c r="A97" s="103" t="s">
        <v>247</v>
      </c>
      <c r="B97" s="100" t="s">
        <v>198</v>
      </c>
      <c r="C97" s="104" t="s">
        <v>124</v>
      </c>
      <c r="D97" s="104" t="s">
        <v>126</v>
      </c>
      <c r="E97" s="105" t="s">
        <v>67</v>
      </c>
      <c r="F97" s="107"/>
      <c r="G97" s="106">
        <f aca="true" t="shared" si="10" ref="G97:L99">G98</f>
        <v>50</v>
      </c>
      <c r="H97" s="106">
        <f t="shared" si="10"/>
        <v>0</v>
      </c>
      <c r="I97" s="127">
        <f t="shared" si="6"/>
        <v>50</v>
      </c>
      <c r="J97" s="106">
        <f t="shared" si="10"/>
        <v>0</v>
      </c>
      <c r="K97" s="127">
        <f t="shared" si="7"/>
        <v>50</v>
      </c>
      <c r="L97" s="247">
        <f t="shared" si="10"/>
        <v>0</v>
      </c>
      <c r="M97" s="232">
        <f t="shared" si="5"/>
        <v>0</v>
      </c>
    </row>
    <row r="98" spans="1:13" ht="44.25" customHeight="1">
      <c r="A98" s="44" t="s">
        <v>70</v>
      </c>
      <c r="B98" s="90" t="s">
        <v>198</v>
      </c>
      <c r="C98" s="66" t="s">
        <v>124</v>
      </c>
      <c r="D98" s="66" t="s">
        <v>126</v>
      </c>
      <c r="E98" s="58" t="s">
        <v>68</v>
      </c>
      <c r="F98" s="70"/>
      <c r="G98" s="80">
        <f t="shared" si="10"/>
        <v>50</v>
      </c>
      <c r="H98" s="80">
        <f t="shared" si="10"/>
        <v>0</v>
      </c>
      <c r="I98" s="127">
        <f t="shared" si="6"/>
        <v>50</v>
      </c>
      <c r="J98" s="80">
        <f t="shared" si="10"/>
        <v>0</v>
      </c>
      <c r="K98" s="127">
        <f t="shared" si="7"/>
        <v>50</v>
      </c>
      <c r="L98" s="242">
        <f t="shared" si="10"/>
        <v>0</v>
      </c>
      <c r="M98" s="232">
        <f t="shared" si="5"/>
        <v>0</v>
      </c>
    </row>
    <row r="99" spans="1:13" ht="27" customHeight="1">
      <c r="A99" s="44" t="s">
        <v>72</v>
      </c>
      <c r="B99" s="90" t="s">
        <v>198</v>
      </c>
      <c r="C99" s="66" t="s">
        <v>124</v>
      </c>
      <c r="D99" s="66" t="s">
        <v>126</v>
      </c>
      <c r="E99" s="58" t="s">
        <v>71</v>
      </c>
      <c r="F99" s="70"/>
      <c r="G99" s="80">
        <f t="shared" si="10"/>
        <v>50</v>
      </c>
      <c r="H99" s="80">
        <f t="shared" si="10"/>
        <v>0</v>
      </c>
      <c r="I99" s="127">
        <f t="shared" si="6"/>
        <v>50</v>
      </c>
      <c r="J99" s="80">
        <f t="shared" si="10"/>
        <v>0</v>
      </c>
      <c r="K99" s="127">
        <f t="shared" si="7"/>
        <v>50</v>
      </c>
      <c r="L99" s="242">
        <f t="shared" si="10"/>
        <v>0</v>
      </c>
      <c r="M99" s="232">
        <f t="shared" si="5"/>
        <v>0</v>
      </c>
    </row>
    <row r="100" spans="1:13" ht="27" customHeight="1">
      <c r="A100" s="44" t="s">
        <v>189</v>
      </c>
      <c r="B100" s="90" t="s">
        <v>198</v>
      </c>
      <c r="C100" s="66" t="s">
        <v>124</v>
      </c>
      <c r="D100" s="66" t="s">
        <v>126</v>
      </c>
      <c r="E100" s="58" t="s">
        <v>71</v>
      </c>
      <c r="F100" s="70" t="s">
        <v>141</v>
      </c>
      <c r="G100" s="80">
        <v>50</v>
      </c>
      <c r="H100" s="80"/>
      <c r="I100" s="127">
        <f t="shared" si="6"/>
        <v>50</v>
      </c>
      <c r="J100" s="80"/>
      <c r="K100" s="127">
        <f t="shared" si="7"/>
        <v>50</v>
      </c>
      <c r="L100" s="242">
        <v>0</v>
      </c>
      <c r="M100" s="232">
        <f t="shared" si="5"/>
        <v>0</v>
      </c>
    </row>
    <row r="101" spans="1:13" ht="13.5" customHeight="1">
      <c r="A101" s="67" t="s">
        <v>116</v>
      </c>
      <c r="B101" s="24" t="s">
        <v>198</v>
      </c>
      <c r="C101" s="68" t="s">
        <v>124</v>
      </c>
      <c r="D101" s="68" t="s">
        <v>117</v>
      </c>
      <c r="E101" s="58"/>
      <c r="F101" s="68"/>
      <c r="G101" s="96">
        <f aca="true" t="shared" si="11" ref="G101:L104">G102</f>
        <v>50</v>
      </c>
      <c r="H101" s="96">
        <f t="shared" si="11"/>
        <v>0</v>
      </c>
      <c r="I101" s="127">
        <f t="shared" si="6"/>
        <v>50</v>
      </c>
      <c r="J101" s="96">
        <f t="shared" si="11"/>
        <v>0</v>
      </c>
      <c r="K101" s="127">
        <f t="shared" si="7"/>
        <v>50</v>
      </c>
      <c r="L101" s="248">
        <f t="shared" si="11"/>
        <v>0</v>
      </c>
      <c r="M101" s="232">
        <f t="shared" si="5"/>
        <v>0</v>
      </c>
    </row>
    <row r="102" spans="1:13" s="8" customFormat="1" ht="38.25">
      <c r="A102" s="103" t="s">
        <v>62</v>
      </c>
      <c r="B102" s="118" t="s">
        <v>198</v>
      </c>
      <c r="C102" s="101" t="s">
        <v>124</v>
      </c>
      <c r="D102" s="101" t="s">
        <v>117</v>
      </c>
      <c r="E102" s="105" t="s">
        <v>61</v>
      </c>
      <c r="F102" s="101"/>
      <c r="G102" s="124">
        <f t="shared" si="11"/>
        <v>50</v>
      </c>
      <c r="H102" s="124">
        <f t="shared" si="11"/>
        <v>0</v>
      </c>
      <c r="I102" s="127">
        <f t="shared" si="6"/>
        <v>50</v>
      </c>
      <c r="J102" s="124">
        <f t="shared" si="11"/>
        <v>0</v>
      </c>
      <c r="K102" s="127">
        <f t="shared" si="7"/>
        <v>50</v>
      </c>
      <c r="L102" s="249">
        <f t="shared" si="11"/>
        <v>0</v>
      </c>
      <c r="M102" s="232">
        <f t="shared" si="5"/>
        <v>0</v>
      </c>
    </row>
    <row r="103" spans="1:13" ht="27.75" customHeight="1">
      <c r="A103" s="67" t="s">
        <v>64</v>
      </c>
      <c r="B103" s="24" t="s">
        <v>198</v>
      </c>
      <c r="C103" s="68" t="s">
        <v>124</v>
      </c>
      <c r="D103" s="68" t="s">
        <v>117</v>
      </c>
      <c r="E103" s="58" t="s">
        <v>63</v>
      </c>
      <c r="F103" s="68"/>
      <c r="G103" s="96">
        <f t="shared" si="11"/>
        <v>50</v>
      </c>
      <c r="H103" s="96">
        <f t="shared" si="11"/>
        <v>0</v>
      </c>
      <c r="I103" s="127">
        <f t="shared" si="6"/>
        <v>50</v>
      </c>
      <c r="J103" s="96">
        <f t="shared" si="11"/>
        <v>0</v>
      </c>
      <c r="K103" s="127">
        <f t="shared" si="7"/>
        <v>50</v>
      </c>
      <c r="L103" s="248">
        <f t="shared" si="11"/>
        <v>0</v>
      </c>
      <c r="M103" s="232">
        <f t="shared" si="5"/>
        <v>0</v>
      </c>
    </row>
    <row r="104" spans="1:13" ht="15.75" customHeight="1">
      <c r="A104" s="67" t="s">
        <v>66</v>
      </c>
      <c r="B104" s="24" t="s">
        <v>198</v>
      </c>
      <c r="C104" s="68" t="s">
        <v>124</v>
      </c>
      <c r="D104" s="68" t="s">
        <v>117</v>
      </c>
      <c r="E104" s="58" t="s">
        <v>65</v>
      </c>
      <c r="F104" s="68"/>
      <c r="G104" s="96">
        <f t="shared" si="11"/>
        <v>50</v>
      </c>
      <c r="H104" s="96">
        <f t="shared" si="11"/>
        <v>0</v>
      </c>
      <c r="I104" s="127">
        <f t="shared" si="6"/>
        <v>50</v>
      </c>
      <c r="J104" s="96">
        <f t="shared" si="11"/>
        <v>0</v>
      </c>
      <c r="K104" s="127">
        <f t="shared" si="7"/>
        <v>50</v>
      </c>
      <c r="L104" s="248">
        <f t="shared" si="11"/>
        <v>0</v>
      </c>
      <c r="M104" s="232">
        <f t="shared" si="5"/>
        <v>0</v>
      </c>
    </row>
    <row r="105" spans="1:13" ht="27.75" customHeight="1">
      <c r="A105" s="44" t="s">
        <v>189</v>
      </c>
      <c r="B105" s="24" t="s">
        <v>198</v>
      </c>
      <c r="C105" s="68" t="s">
        <v>124</v>
      </c>
      <c r="D105" s="68" t="s">
        <v>117</v>
      </c>
      <c r="E105" s="58" t="s">
        <v>65</v>
      </c>
      <c r="F105" s="94" t="s">
        <v>141</v>
      </c>
      <c r="G105" s="97">
        <v>50</v>
      </c>
      <c r="H105" s="97">
        <v>0</v>
      </c>
      <c r="I105" s="127">
        <f t="shared" si="6"/>
        <v>50</v>
      </c>
      <c r="J105" s="97">
        <v>0</v>
      </c>
      <c r="K105" s="127">
        <f t="shared" si="7"/>
        <v>50</v>
      </c>
      <c r="L105" s="250">
        <v>0</v>
      </c>
      <c r="M105" s="232">
        <f t="shared" si="5"/>
        <v>0</v>
      </c>
    </row>
    <row r="106" spans="1:13" s="17" customFormat="1" ht="15" customHeight="1">
      <c r="A106" s="54" t="s">
        <v>152</v>
      </c>
      <c r="B106" s="89" t="s">
        <v>198</v>
      </c>
      <c r="C106" s="59" t="s">
        <v>127</v>
      </c>
      <c r="D106" s="59"/>
      <c r="E106" s="58"/>
      <c r="F106" s="59"/>
      <c r="G106" s="111">
        <f>G107+G115+G122</f>
        <v>1748.615</v>
      </c>
      <c r="H106" s="84">
        <f>H115+H122</f>
        <v>0</v>
      </c>
      <c r="I106" s="130">
        <f t="shared" si="6"/>
        <v>1748.615</v>
      </c>
      <c r="J106" s="111">
        <f>J115+J122+J107</f>
        <v>219.05517999999995</v>
      </c>
      <c r="K106" s="137">
        <f t="shared" si="7"/>
        <v>1967.67018</v>
      </c>
      <c r="L106" s="251">
        <f>L107+L115+L122</f>
        <v>695.90753</v>
      </c>
      <c r="M106" s="233">
        <f t="shared" si="5"/>
        <v>35.36708220073752</v>
      </c>
    </row>
    <row r="107" spans="1:13" s="17" customFormat="1" ht="15" customHeight="1">
      <c r="A107" s="67" t="s">
        <v>106</v>
      </c>
      <c r="B107" s="90" t="s">
        <v>198</v>
      </c>
      <c r="C107" s="68" t="s">
        <v>127</v>
      </c>
      <c r="D107" s="68" t="s">
        <v>122</v>
      </c>
      <c r="E107" s="58"/>
      <c r="F107" s="59"/>
      <c r="G107" s="110">
        <f>G111+G110</f>
        <v>264.115</v>
      </c>
      <c r="H107" s="110">
        <f>H111+H110</f>
        <v>0</v>
      </c>
      <c r="I107" s="131">
        <f t="shared" si="6"/>
        <v>264.115</v>
      </c>
      <c r="J107" s="110">
        <f>J111+J110</f>
        <v>-114.115</v>
      </c>
      <c r="K107" s="131">
        <f t="shared" si="7"/>
        <v>150</v>
      </c>
      <c r="L107" s="252">
        <f>L111+L110</f>
        <v>26.87511</v>
      </c>
      <c r="M107" s="232">
        <f t="shared" si="5"/>
        <v>17.91674</v>
      </c>
    </row>
    <row r="108" spans="1:13" s="17" customFormat="1" ht="28.5" customHeight="1">
      <c r="A108" s="44" t="s">
        <v>45</v>
      </c>
      <c r="B108" s="100" t="s">
        <v>198</v>
      </c>
      <c r="C108" s="101" t="s">
        <v>127</v>
      </c>
      <c r="D108" s="101" t="s">
        <v>122</v>
      </c>
      <c r="E108" s="58" t="s">
        <v>218</v>
      </c>
      <c r="F108" s="59"/>
      <c r="G108" s="110">
        <f>G109</f>
        <v>150</v>
      </c>
      <c r="H108" s="110"/>
      <c r="I108" s="131">
        <f>I109</f>
        <v>150</v>
      </c>
      <c r="J108" s="110"/>
      <c r="K108" s="131">
        <f>K109</f>
        <v>150</v>
      </c>
      <c r="L108" s="252">
        <f>L109</f>
        <v>26.87511</v>
      </c>
      <c r="M108" s="232">
        <f t="shared" si="5"/>
        <v>17.91674</v>
      </c>
    </row>
    <row r="109" spans="1:13" s="17" customFormat="1" ht="15" customHeight="1">
      <c r="A109" s="67" t="s">
        <v>246</v>
      </c>
      <c r="B109" s="90" t="s">
        <v>198</v>
      </c>
      <c r="C109" s="68" t="s">
        <v>127</v>
      </c>
      <c r="D109" s="68" t="s">
        <v>122</v>
      </c>
      <c r="E109" s="58" t="s">
        <v>224</v>
      </c>
      <c r="F109" s="59"/>
      <c r="G109" s="110">
        <f>G110</f>
        <v>150</v>
      </c>
      <c r="H109" s="110">
        <f>H110</f>
        <v>0</v>
      </c>
      <c r="I109" s="127">
        <f t="shared" si="6"/>
        <v>150</v>
      </c>
      <c r="J109" s="110">
        <f>J110</f>
        <v>0</v>
      </c>
      <c r="K109" s="127">
        <f t="shared" si="7"/>
        <v>150</v>
      </c>
      <c r="L109" s="252">
        <f>L110</f>
        <v>26.87511</v>
      </c>
      <c r="M109" s="232">
        <f t="shared" si="5"/>
        <v>17.91674</v>
      </c>
    </row>
    <row r="110" spans="1:13" s="17" customFormat="1" ht="30" customHeight="1">
      <c r="A110" s="44" t="s">
        <v>189</v>
      </c>
      <c r="B110" s="90" t="s">
        <v>198</v>
      </c>
      <c r="C110" s="68" t="s">
        <v>127</v>
      </c>
      <c r="D110" s="68" t="s">
        <v>122</v>
      </c>
      <c r="E110" s="58" t="s">
        <v>224</v>
      </c>
      <c r="F110" s="68" t="s">
        <v>141</v>
      </c>
      <c r="G110" s="110">
        <v>150</v>
      </c>
      <c r="H110" s="84"/>
      <c r="I110" s="127">
        <f t="shared" si="6"/>
        <v>150</v>
      </c>
      <c r="J110" s="84"/>
      <c r="K110" s="127">
        <f t="shared" si="7"/>
        <v>150</v>
      </c>
      <c r="L110" s="252">
        <v>26.87511</v>
      </c>
      <c r="M110" s="232">
        <f t="shared" si="5"/>
        <v>17.91674</v>
      </c>
    </row>
    <row r="111" spans="1:13" s="122" customFormat="1" ht="30.75" customHeight="1" hidden="1">
      <c r="A111" s="103" t="s">
        <v>108</v>
      </c>
      <c r="B111" s="100" t="s">
        <v>198</v>
      </c>
      <c r="C111" s="101" t="s">
        <v>127</v>
      </c>
      <c r="D111" s="101" t="s">
        <v>122</v>
      </c>
      <c r="E111" s="105" t="s">
        <v>107</v>
      </c>
      <c r="F111" s="120"/>
      <c r="G111" s="121">
        <f aca="true" t="shared" si="12" ref="G111:L113">G112</f>
        <v>114.115</v>
      </c>
      <c r="H111" s="121">
        <f t="shared" si="12"/>
        <v>0</v>
      </c>
      <c r="I111" s="131">
        <f t="shared" si="6"/>
        <v>114.115</v>
      </c>
      <c r="J111" s="121">
        <f t="shared" si="12"/>
        <v>-114.115</v>
      </c>
      <c r="K111" s="131">
        <f t="shared" si="7"/>
        <v>0</v>
      </c>
      <c r="L111" s="253">
        <f t="shared" si="12"/>
        <v>0</v>
      </c>
      <c r="M111" s="232" t="e">
        <f t="shared" si="5"/>
        <v>#DIV/0!</v>
      </c>
    </row>
    <row r="112" spans="1:13" s="17" customFormat="1" ht="30.75" customHeight="1" hidden="1">
      <c r="A112" s="67" t="s">
        <v>109</v>
      </c>
      <c r="B112" s="90" t="s">
        <v>198</v>
      </c>
      <c r="C112" s="68" t="s">
        <v>127</v>
      </c>
      <c r="D112" s="68" t="s">
        <v>122</v>
      </c>
      <c r="E112" s="109" t="s">
        <v>185</v>
      </c>
      <c r="F112" s="59"/>
      <c r="G112" s="110">
        <f t="shared" si="12"/>
        <v>114.115</v>
      </c>
      <c r="H112" s="110">
        <f t="shared" si="12"/>
        <v>0</v>
      </c>
      <c r="I112" s="131">
        <f t="shared" si="6"/>
        <v>114.115</v>
      </c>
      <c r="J112" s="110">
        <f t="shared" si="12"/>
        <v>-114.115</v>
      </c>
      <c r="K112" s="131">
        <f t="shared" si="7"/>
        <v>0</v>
      </c>
      <c r="L112" s="252">
        <f t="shared" si="12"/>
        <v>0</v>
      </c>
      <c r="M112" s="232" t="e">
        <f t="shared" si="5"/>
        <v>#DIV/0!</v>
      </c>
    </row>
    <row r="113" spans="1:13" s="17" customFormat="1" ht="30.75" customHeight="1" hidden="1">
      <c r="A113" s="126" t="s">
        <v>187</v>
      </c>
      <c r="B113" s="90" t="s">
        <v>198</v>
      </c>
      <c r="C113" s="68" t="s">
        <v>127</v>
      </c>
      <c r="D113" s="68" t="s">
        <v>122</v>
      </c>
      <c r="E113" s="109" t="s">
        <v>186</v>
      </c>
      <c r="F113" s="59"/>
      <c r="G113" s="110">
        <f t="shared" si="12"/>
        <v>114.115</v>
      </c>
      <c r="H113" s="110">
        <f t="shared" si="12"/>
        <v>0</v>
      </c>
      <c r="I113" s="131">
        <f t="shared" si="6"/>
        <v>114.115</v>
      </c>
      <c r="J113" s="110">
        <f t="shared" si="12"/>
        <v>-114.115</v>
      </c>
      <c r="K113" s="131">
        <f>I113+J113</f>
        <v>0</v>
      </c>
      <c r="L113" s="252">
        <f t="shared" si="12"/>
        <v>0</v>
      </c>
      <c r="M113" s="232" t="e">
        <f t="shared" si="5"/>
        <v>#DIV/0!</v>
      </c>
    </row>
    <row r="114" spans="1:13" s="17" customFormat="1" ht="30.75" customHeight="1" hidden="1">
      <c r="A114" s="44" t="s">
        <v>189</v>
      </c>
      <c r="B114" s="90" t="s">
        <v>198</v>
      </c>
      <c r="C114" s="68" t="s">
        <v>127</v>
      </c>
      <c r="D114" s="68" t="s">
        <v>122</v>
      </c>
      <c r="E114" s="109" t="s">
        <v>186</v>
      </c>
      <c r="F114" s="68" t="s">
        <v>141</v>
      </c>
      <c r="G114" s="110">
        <v>114.115</v>
      </c>
      <c r="H114" s="84"/>
      <c r="I114" s="131">
        <f t="shared" si="6"/>
        <v>114.115</v>
      </c>
      <c r="J114" s="110">
        <v>-114.115</v>
      </c>
      <c r="K114" s="131">
        <f t="shared" si="7"/>
        <v>0</v>
      </c>
      <c r="L114" s="252"/>
      <c r="M114" s="232" t="e">
        <f t="shared" si="5"/>
        <v>#DIV/0!</v>
      </c>
    </row>
    <row r="115" spans="1:13" s="5" customFormat="1" ht="15" customHeight="1">
      <c r="A115" s="32" t="s">
        <v>129</v>
      </c>
      <c r="B115" s="90" t="s">
        <v>198</v>
      </c>
      <c r="C115" s="38" t="s">
        <v>127</v>
      </c>
      <c r="D115" s="38" t="s">
        <v>123</v>
      </c>
      <c r="E115" s="58"/>
      <c r="F115" s="38"/>
      <c r="G115" s="76">
        <f>G119</f>
        <v>150</v>
      </c>
      <c r="H115" s="76">
        <f>H120</f>
        <v>0</v>
      </c>
      <c r="I115" s="127">
        <f t="shared" si="6"/>
        <v>150</v>
      </c>
      <c r="J115" s="76">
        <f>J120</f>
        <v>0</v>
      </c>
      <c r="K115" s="127">
        <f t="shared" si="7"/>
        <v>150</v>
      </c>
      <c r="L115" s="238">
        <f>L119</f>
        <v>25.38642</v>
      </c>
      <c r="M115" s="232">
        <f t="shared" si="5"/>
        <v>16.92428</v>
      </c>
    </row>
    <row r="116" spans="1:13" ht="25.5" hidden="1">
      <c r="A116" s="44" t="s">
        <v>183</v>
      </c>
      <c r="B116" s="90" t="s">
        <v>198</v>
      </c>
      <c r="C116" s="40" t="s">
        <v>127</v>
      </c>
      <c r="D116" s="40" t="s">
        <v>123</v>
      </c>
      <c r="E116" s="58"/>
      <c r="F116" s="40"/>
      <c r="G116" s="77">
        <f>G117</f>
        <v>0</v>
      </c>
      <c r="H116" s="77">
        <f>H117</f>
        <v>0</v>
      </c>
      <c r="I116" s="127">
        <f t="shared" si="6"/>
        <v>0</v>
      </c>
      <c r="J116" s="77">
        <f>J117</f>
        <v>0</v>
      </c>
      <c r="K116" s="127">
        <f t="shared" si="7"/>
        <v>0</v>
      </c>
      <c r="L116" s="239">
        <f>L117</f>
        <v>0</v>
      </c>
      <c r="M116" s="232" t="e">
        <f t="shared" si="5"/>
        <v>#DIV/0!</v>
      </c>
    </row>
    <row r="117" spans="1:13" ht="25.5" hidden="1">
      <c r="A117" s="44" t="s">
        <v>153</v>
      </c>
      <c r="B117" s="90" t="s">
        <v>198</v>
      </c>
      <c r="C117" s="40" t="s">
        <v>127</v>
      </c>
      <c r="D117" s="40" t="s">
        <v>123</v>
      </c>
      <c r="E117" s="58"/>
      <c r="F117" s="40"/>
      <c r="G117" s="77">
        <f>G118</f>
        <v>0</v>
      </c>
      <c r="H117" s="77">
        <f>H118</f>
        <v>0</v>
      </c>
      <c r="I117" s="127">
        <f t="shared" si="6"/>
        <v>0</v>
      </c>
      <c r="J117" s="77">
        <f>J118</f>
        <v>0</v>
      </c>
      <c r="K117" s="127">
        <f t="shared" si="7"/>
        <v>0</v>
      </c>
      <c r="L117" s="239">
        <f>L118</f>
        <v>0</v>
      </c>
      <c r="M117" s="232" t="e">
        <f t="shared" si="5"/>
        <v>#DIV/0!</v>
      </c>
    </row>
    <row r="118" spans="1:13" ht="48" customHeight="1" hidden="1">
      <c r="A118" s="44" t="s">
        <v>154</v>
      </c>
      <c r="B118" s="90" t="s">
        <v>198</v>
      </c>
      <c r="C118" s="40" t="s">
        <v>127</v>
      </c>
      <c r="D118" s="40" t="s">
        <v>123</v>
      </c>
      <c r="E118" s="58"/>
      <c r="F118" s="40"/>
      <c r="G118" s="77">
        <v>0</v>
      </c>
      <c r="H118" s="77">
        <v>0</v>
      </c>
      <c r="I118" s="127">
        <f t="shared" si="6"/>
        <v>0</v>
      </c>
      <c r="J118" s="77">
        <v>0</v>
      </c>
      <c r="K118" s="127">
        <f t="shared" si="7"/>
        <v>0</v>
      </c>
      <c r="L118" s="239">
        <v>0</v>
      </c>
      <c r="M118" s="232" t="e">
        <f t="shared" si="5"/>
        <v>#DIV/0!</v>
      </c>
    </row>
    <row r="119" spans="1:13" ht="29.25" customHeight="1">
      <c r="A119" s="44" t="s">
        <v>45</v>
      </c>
      <c r="B119" s="100" t="s">
        <v>198</v>
      </c>
      <c r="C119" s="101" t="s">
        <v>127</v>
      </c>
      <c r="D119" s="101" t="s">
        <v>123</v>
      </c>
      <c r="E119" s="58" t="s">
        <v>218</v>
      </c>
      <c r="F119" s="40"/>
      <c r="G119" s="77">
        <f>G120</f>
        <v>150</v>
      </c>
      <c r="H119" s="77"/>
      <c r="I119" s="127">
        <f t="shared" si="6"/>
        <v>150</v>
      </c>
      <c r="J119" s="77"/>
      <c r="K119" s="127">
        <f t="shared" si="7"/>
        <v>150</v>
      </c>
      <c r="L119" s="239">
        <f>L120</f>
        <v>25.38642</v>
      </c>
      <c r="M119" s="232">
        <f t="shared" si="5"/>
        <v>16.92428</v>
      </c>
    </row>
    <row r="120" spans="1:13" ht="15" customHeight="1">
      <c r="A120" s="44" t="s">
        <v>133</v>
      </c>
      <c r="B120" s="90" t="s">
        <v>198</v>
      </c>
      <c r="C120" s="40" t="s">
        <v>127</v>
      </c>
      <c r="D120" s="40" t="s">
        <v>123</v>
      </c>
      <c r="E120" s="58" t="s">
        <v>113</v>
      </c>
      <c r="F120" s="40"/>
      <c r="G120" s="77">
        <f>G121</f>
        <v>150</v>
      </c>
      <c r="H120" s="77">
        <f>H121</f>
        <v>0</v>
      </c>
      <c r="I120" s="127">
        <f t="shared" si="6"/>
        <v>150</v>
      </c>
      <c r="J120" s="77">
        <f>J121</f>
        <v>0</v>
      </c>
      <c r="K120" s="127">
        <f t="shared" si="7"/>
        <v>150</v>
      </c>
      <c r="L120" s="239">
        <f>L121</f>
        <v>25.38642</v>
      </c>
      <c r="M120" s="232">
        <f t="shared" si="5"/>
        <v>16.92428</v>
      </c>
    </row>
    <row r="121" spans="1:13" ht="29.25" customHeight="1">
      <c r="A121" s="44" t="s">
        <v>189</v>
      </c>
      <c r="B121" s="90" t="s">
        <v>198</v>
      </c>
      <c r="C121" s="40" t="s">
        <v>127</v>
      </c>
      <c r="D121" s="40" t="s">
        <v>123</v>
      </c>
      <c r="E121" s="58" t="s">
        <v>113</v>
      </c>
      <c r="F121" s="40" t="s">
        <v>141</v>
      </c>
      <c r="G121" s="77">
        <v>150</v>
      </c>
      <c r="H121" s="77">
        <v>0</v>
      </c>
      <c r="I121" s="127">
        <f t="shared" si="6"/>
        <v>150</v>
      </c>
      <c r="J121" s="77">
        <v>0</v>
      </c>
      <c r="K121" s="127">
        <f t="shared" si="7"/>
        <v>150</v>
      </c>
      <c r="L121" s="239">
        <v>25.38642</v>
      </c>
      <c r="M121" s="232">
        <f t="shared" si="5"/>
        <v>16.92428</v>
      </c>
    </row>
    <row r="122" spans="1:13" s="5" customFormat="1" ht="13.5" customHeight="1">
      <c r="A122" s="32" t="s">
        <v>121</v>
      </c>
      <c r="B122" s="90" t="s">
        <v>198</v>
      </c>
      <c r="C122" s="38" t="s">
        <v>127</v>
      </c>
      <c r="D122" s="38" t="s">
        <v>125</v>
      </c>
      <c r="E122" s="58"/>
      <c r="F122" s="38"/>
      <c r="G122" s="76">
        <f>G123+G128+G130+G132+G134+G136</f>
        <v>1334.5</v>
      </c>
      <c r="H122" s="76">
        <f>H123+H128+H130+H132+H134+H136</f>
        <v>0</v>
      </c>
      <c r="I122" s="127">
        <f t="shared" si="6"/>
        <v>1334.5</v>
      </c>
      <c r="J122" s="136">
        <f>J123+J128+J130+J132+J134+J136</f>
        <v>333.17017999999996</v>
      </c>
      <c r="K122" s="135">
        <f t="shared" si="7"/>
        <v>1667.67018</v>
      </c>
      <c r="L122" s="238">
        <f>L123+L128+L130+L132+L134+L136</f>
        <v>643.646</v>
      </c>
      <c r="M122" s="232">
        <f t="shared" si="5"/>
        <v>38.59552132784433</v>
      </c>
    </row>
    <row r="123" spans="1:13" s="8" customFormat="1" ht="40.5" customHeight="1">
      <c r="A123" s="103" t="s">
        <v>114</v>
      </c>
      <c r="B123" s="118" t="s">
        <v>198</v>
      </c>
      <c r="C123" s="101" t="s">
        <v>127</v>
      </c>
      <c r="D123" s="101" t="s">
        <v>125</v>
      </c>
      <c r="E123" s="105" t="s">
        <v>73</v>
      </c>
      <c r="F123" s="101"/>
      <c r="G123" s="119">
        <f aca="true" t="shared" si="13" ref="G123:L125">G124</f>
        <v>50</v>
      </c>
      <c r="H123" s="119">
        <f t="shared" si="13"/>
        <v>0</v>
      </c>
      <c r="I123" s="127">
        <f t="shared" si="6"/>
        <v>50</v>
      </c>
      <c r="J123" s="119">
        <f t="shared" si="13"/>
        <v>150</v>
      </c>
      <c r="K123" s="127">
        <f t="shared" si="7"/>
        <v>200</v>
      </c>
      <c r="L123" s="253">
        <f t="shared" si="13"/>
        <v>0</v>
      </c>
      <c r="M123" s="232">
        <f t="shared" si="5"/>
        <v>0</v>
      </c>
    </row>
    <row r="124" spans="1:13" s="5" customFormat="1" ht="29.25" customHeight="1">
      <c r="A124" s="67" t="s">
        <v>75</v>
      </c>
      <c r="B124" s="24" t="s">
        <v>198</v>
      </c>
      <c r="C124" s="68" t="s">
        <v>127</v>
      </c>
      <c r="D124" s="68" t="s">
        <v>125</v>
      </c>
      <c r="E124" s="58" t="s">
        <v>74</v>
      </c>
      <c r="F124" s="68"/>
      <c r="G124" s="98">
        <f t="shared" si="13"/>
        <v>50</v>
      </c>
      <c r="H124" s="98">
        <f t="shared" si="13"/>
        <v>0</v>
      </c>
      <c r="I124" s="127">
        <f t="shared" si="6"/>
        <v>50</v>
      </c>
      <c r="J124" s="98">
        <f t="shared" si="13"/>
        <v>150</v>
      </c>
      <c r="K124" s="127">
        <f t="shared" si="7"/>
        <v>200</v>
      </c>
      <c r="L124" s="252">
        <f t="shared" si="13"/>
        <v>0</v>
      </c>
      <c r="M124" s="232">
        <f t="shared" si="5"/>
        <v>0</v>
      </c>
    </row>
    <row r="125" spans="1:13" s="5" customFormat="1" ht="21.75" customHeight="1">
      <c r="A125" s="67" t="s">
        <v>77</v>
      </c>
      <c r="B125" s="24" t="s">
        <v>198</v>
      </c>
      <c r="C125" s="68" t="s">
        <v>127</v>
      </c>
      <c r="D125" s="68" t="s">
        <v>125</v>
      </c>
      <c r="E125" s="58" t="s">
        <v>76</v>
      </c>
      <c r="F125" s="68"/>
      <c r="G125" s="98">
        <f t="shared" si="13"/>
        <v>50</v>
      </c>
      <c r="H125" s="98">
        <f t="shared" si="13"/>
        <v>0</v>
      </c>
      <c r="I125" s="127">
        <f t="shared" si="6"/>
        <v>50</v>
      </c>
      <c r="J125" s="98">
        <f t="shared" si="13"/>
        <v>150</v>
      </c>
      <c r="K125" s="127">
        <f t="shared" si="7"/>
        <v>200</v>
      </c>
      <c r="L125" s="252">
        <f t="shared" si="13"/>
        <v>0</v>
      </c>
      <c r="M125" s="232">
        <f t="shared" si="5"/>
        <v>0</v>
      </c>
    </row>
    <row r="126" spans="1:13" s="5" customFormat="1" ht="25.5" customHeight="1">
      <c r="A126" s="44" t="s">
        <v>189</v>
      </c>
      <c r="B126" s="24" t="s">
        <v>198</v>
      </c>
      <c r="C126" s="68" t="s">
        <v>127</v>
      </c>
      <c r="D126" s="68" t="s">
        <v>125</v>
      </c>
      <c r="E126" s="58" t="s">
        <v>76</v>
      </c>
      <c r="F126" s="94" t="s">
        <v>141</v>
      </c>
      <c r="G126" s="98">
        <v>50</v>
      </c>
      <c r="H126" s="98">
        <v>0</v>
      </c>
      <c r="I126" s="127">
        <f t="shared" si="6"/>
        <v>50</v>
      </c>
      <c r="J126" s="98">
        <v>150</v>
      </c>
      <c r="K126" s="127">
        <f t="shared" si="7"/>
        <v>200</v>
      </c>
      <c r="L126" s="252">
        <v>0</v>
      </c>
      <c r="M126" s="232">
        <f t="shared" si="5"/>
        <v>0</v>
      </c>
    </row>
    <row r="127" spans="1:13" ht="14.25" customHeight="1">
      <c r="A127" s="44" t="s">
        <v>45</v>
      </c>
      <c r="B127" s="90" t="s">
        <v>198</v>
      </c>
      <c r="C127" s="40" t="s">
        <v>127</v>
      </c>
      <c r="D127" s="40" t="s">
        <v>125</v>
      </c>
      <c r="E127" s="58" t="s">
        <v>218</v>
      </c>
      <c r="F127" s="40"/>
      <c r="G127" s="77">
        <f>G128+G130+G132+G134+G136</f>
        <v>1284.5</v>
      </c>
      <c r="H127" s="77">
        <f>H128+H130+H132+H134+H136</f>
        <v>0</v>
      </c>
      <c r="I127" s="127">
        <f t="shared" si="6"/>
        <v>1284.5</v>
      </c>
      <c r="J127" s="133">
        <f>J128+J130+J132+J134+J136</f>
        <v>183.17018</v>
      </c>
      <c r="K127" s="135">
        <f t="shared" si="7"/>
        <v>1467.67018</v>
      </c>
      <c r="L127" s="239">
        <f>L128+L130+L132+L134+L136</f>
        <v>643.646</v>
      </c>
      <c r="M127" s="232">
        <f t="shared" si="5"/>
        <v>43.85494839174289</v>
      </c>
    </row>
    <row r="128" spans="1:13" ht="14.25" customHeight="1">
      <c r="A128" s="49" t="s">
        <v>78</v>
      </c>
      <c r="B128" s="90" t="s">
        <v>198</v>
      </c>
      <c r="C128" s="40" t="s">
        <v>127</v>
      </c>
      <c r="D128" s="40" t="s">
        <v>125</v>
      </c>
      <c r="E128" s="58" t="s">
        <v>225</v>
      </c>
      <c r="F128" s="48"/>
      <c r="G128" s="80">
        <f>G129</f>
        <v>60</v>
      </c>
      <c r="H128" s="80">
        <f>H129</f>
        <v>0</v>
      </c>
      <c r="I128" s="127">
        <f t="shared" si="6"/>
        <v>60</v>
      </c>
      <c r="J128" s="80">
        <f>J129</f>
        <v>0</v>
      </c>
      <c r="K128" s="127">
        <f t="shared" si="7"/>
        <v>60</v>
      </c>
      <c r="L128" s="242">
        <f>L129</f>
        <v>3.43386</v>
      </c>
      <c r="M128" s="232">
        <f t="shared" si="5"/>
        <v>5.7231000000000005</v>
      </c>
    </row>
    <row r="129" spans="1:13" ht="27" customHeight="1">
      <c r="A129" s="44" t="s">
        <v>189</v>
      </c>
      <c r="B129" s="90" t="s">
        <v>198</v>
      </c>
      <c r="C129" s="40" t="s">
        <v>127</v>
      </c>
      <c r="D129" s="40" t="s">
        <v>125</v>
      </c>
      <c r="E129" s="58" t="s">
        <v>225</v>
      </c>
      <c r="F129" s="48" t="s">
        <v>141</v>
      </c>
      <c r="G129" s="80">
        <v>60</v>
      </c>
      <c r="H129" s="80">
        <v>0</v>
      </c>
      <c r="I129" s="127">
        <f t="shared" si="6"/>
        <v>60</v>
      </c>
      <c r="J129" s="80">
        <v>0</v>
      </c>
      <c r="K129" s="127">
        <f t="shared" si="7"/>
        <v>60</v>
      </c>
      <c r="L129" s="242">
        <v>3.43386</v>
      </c>
      <c r="M129" s="232">
        <f t="shared" si="5"/>
        <v>5.7231000000000005</v>
      </c>
    </row>
    <row r="130" spans="1:13" s="4" customFormat="1" ht="26.25" customHeight="1">
      <c r="A130" s="36" t="s">
        <v>79</v>
      </c>
      <c r="B130" s="90" t="s">
        <v>198</v>
      </c>
      <c r="C130" s="40" t="s">
        <v>127</v>
      </c>
      <c r="D130" s="40" t="s">
        <v>125</v>
      </c>
      <c r="E130" s="58" t="s">
        <v>226</v>
      </c>
      <c r="F130" s="49"/>
      <c r="G130" s="80">
        <f>G131</f>
        <v>280</v>
      </c>
      <c r="H130" s="80">
        <f>H131</f>
        <v>0</v>
      </c>
      <c r="I130" s="127">
        <f t="shared" si="6"/>
        <v>280</v>
      </c>
      <c r="J130" s="134">
        <f>J131</f>
        <v>183.17018</v>
      </c>
      <c r="K130" s="135">
        <f t="shared" si="7"/>
        <v>463.17017999999996</v>
      </c>
      <c r="L130" s="242">
        <f>L131</f>
        <v>463.17018</v>
      </c>
      <c r="M130" s="232">
        <f t="shared" si="5"/>
        <v>100.00000000000003</v>
      </c>
    </row>
    <row r="131" spans="1:13" ht="27" customHeight="1">
      <c r="A131" s="44" t="s">
        <v>189</v>
      </c>
      <c r="B131" s="90" t="s">
        <v>198</v>
      </c>
      <c r="C131" s="40" t="s">
        <v>127</v>
      </c>
      <c r="D131" s="40" t="s">
        <v>125</v>
      </c>
      <c r="E131" s="58" t="s">
        <v>226</v>
      </c>
      <c r="F131" s="48" t="s">
        <v>141</v>
      </c>
      <c r="G131" s="80">
        <v>280</v>
      </c>
      <c r="H131" s="80">
        <v>0</v>
      </c>
      <c r="I131" s="127">
        <f t="shared" si="6"/>
        <v>280</v>
      </c>
      <c r="J131" s="134">
        <v>183.17018</v>
      </c>
      <c r="K131" s="135">
        <f t="shared" si="7"/>
        <v>463.17017999999996</v>
      </c>
      <c r="L131" s="242">
        <v>463.17018</v>
      </c>
      <c r="M131" s="232">
        <f t="shared" si="5"/>
        <v>100.00000000000003</v>
      </c>
    </row>
    <row r="132" spans="1:13" ht="15.75" customHeight="1">
      <c r="A132" s="49" t="s">
        <v>80</v>
      </c>
      <c r="B132" s="90" t="s">
        <v>198</v>
      </c>
      <c r="C132" s="40" t="s">
        <v>127</v>
      </c>
      <c r="D132" s="40" t="s">
        <v>125</v>
      </c>
      <c r="E132" s="58" t="s">
        <v>227</v>
      </c>
      <c r="F132" s="49"/>
      <c r="G132" s="80">
        <f>G133</f>
        <v>49</v>
      </c>
      <c r="H132" s="80">
        <f>H133</f>
        <v>0</v>
      </c>
      <c r="I132" s="127">
        <f t="shared" si="6"/>
        <v>49</v>
      </c>
      <c r="J132" s="80">
        <f>J133</f>
        <v>0</v>
      </c>
      <c r="K132" s="127">
        <f t="shared" si="7"/>
        <v>49</v>
      </c>
      <c r="L132" s="242">
        <f>L133</f>
        <v>0</v>
      </c>
      <c r="M132" s="232">
        <f t="shared" si="5"/>
        <v>0</v>
      </c>
    </row>
    <row r="133" spans="1:13" ht="26.25" customHeight="1">
      <c r="A133" s="44" t="s">
        <v>189</v>
      </c>
      <c r="B133" s="90" t="s">
        <v>198</v>
      </c>
      <c r="C133" s="40" t="s">
        <v>127</v>
      </c>
      <c r="D133" s="40" t="s">
        <v>125</v>
      </c>
      <c r="E133" s="58" t="s">
        <v>227</v>
      </c>
      <c r="F133" s="48" t="s">
        <v>141</v>
      </c>
      <c r="G133" s="80">
        <v>49</v>
      </c>
      <c r="H133" s="80">
        <v>0</v>
      </c>
      <c r="I133" s="127">
        <f t="shared" si="6"/>
        <v>49</v>
      </c>
      <c r="J133" s="80">
        <v>0</v>
      </c>
      <c r="K133" s="127">
        <f t="shared" si="7"/>
        <v>49</v>
      </c>
      <c r="L133" s="242">
        <v>0</v>
      </c>
      <c r="M133" s="232">
        <f t="shared" si="5"/>
        <v>0</v>
      </c>
    </row>
    <row r="134" spans="1:13" ht="15" customHeight="1">
      <c r="A134" s="44" t="s">
        <v>155</v>
      </c>
      <c r="B134" s="90" t="s">
        <v>198</v>
      </c>
      <c r="C134" s="40" t="s">
        <v>127</v>
      </c>
      <c r="D134" s="40" t="s">
        <v>125</v>
      </c>
      <c r="E134" s="58" t="s">
        <v>228</v>
      </c>
      <c r="F134" s="48"/>
      <c r="G134" s="80">
        <f>G135</f>
        <v>69.5</v>
      </c>
      <c r="H134" s="80">
        <f>H135</f>
        <v>0</v>
      </c>
      <c r="I134" s="127">
        <f t="shared" si="6"/>
        <v>69.5</v>
      </c>
      <c r="J134" s="80">
        <f>J135</f>
        <v>0</v>
      </c>
      <c r="K134" s="127">
        <f t="shared" si="7"/>
        <v>69.5</v>
      </c>
      <c r="L134" s="242">
        <f>L135</f>
        <v>16.6</v>
      </c>
      <c r="M134" s="232">
        <f t="shared" si="5"/>
        <v>23.884892086330936</v>
      </c>
    </row>
    <row r="135" spans="1:13" ht="27" customHeight="1">
      <c r="A135" s="44" t="s">
        <v>189</v>
      </c>
      <c r="B135" s="90" t="s">
        <v>198</v>
      </c>
      <c r="C135" s="40" t="s">
        <v>127</v>
      </c>
      <c r="D135" s="40" t="s">
        <v>125</v>
      </c>
      <c r="E135" s="58" t="s">
        <v>228</v>
      </c>
      <c r="F135" s="48" t="s">
        <v>141</v>
      </c>
      <c r="G135" s="80">
        <v>69.5</v>
      </c>
      <c r="H135" s="80">
        <v>0</v>
      </c>
      <c r="I135" s="127">
        <f t="shared" si="6"/>
        <v>69.5</v>
      </c>
      <c r="J135" s="80">
        <v>0</v>
      </c>
      <c r="K135" s="127">
        <f t="shared" si="7"/>
        <v>69.5</v>
      </c>
      <c r="L135" s="242">
        <v>16.6</v>
      </c>
      <c r="M135" s="232">
        <f t="shared" si="5"/>
        <v>23.884892086330936</v>
      </c>
    </row>
    <row r="136" spans="1:13" ht="27.75" customHeight="1">
      <c r="A136" s="44" t="s">
        <v>81</v>
      </c>
      <c r="B136" s="90" t="s">
        <v>198</v>
      </c>
      <c r="C136" s="40" t="s">
        <v>127</v>
      </c>
      <c r="D136" s="40" t="s">
        <v>125</v>
      </c>
      <c r="E136" s="58" t="s">
        <v>229</v>
      </c>
      <c r="F136" s="48"/>
      <c r="G136" s="80">
        <f>G137</f>
        <v>826</v>
      </c>
      <c r="H136" s="80">
        <f>H137</f>
        <v>0</v>
      </c>
      <c r="I136" s="127">
        <f t="shared" si="6"/>
        <v>826</v>
      </c>
      <c r="J136" s="80">
        <f>J137</f>
        <v>0</v>
      </c>
      <c r="K136" s="127">
        <f t="shared" si="7"/>
        <v>826</v>
      </c>
      <c r="L136" s="242">
        <f>L137</f>
        <v>160.44196</v>
      </c>
      <c r="M136" s="232">
        <f t="shared" si="5"/>
        <v>19.423966101694916</v>
      </c>
    </row>
    <row r="137" spans="1:13" ht="27" customHeight="1">
      <c r="A137" s="44" t="s">
        <v>189</v>
      </c>
      <c r="B137" s="90" t="s">
        <v>198</v>
      </c>
      <c r="C137" s="40" t="s">
        <v>127</v>
      </c>
      <c r="D137" s="40" t="s">
        <v>125</v>
      </c>
      <c r="E137" s="58" t="s">
        <v>229</v>
      </c>
      <c r="F137" s="48" t="s">
        <v>141</v>
      </c>
      <c r="G137" s="80">
        <v>826</v>
      </c>
      <c r="H137" s="80"/>
      <c r="I137" s="127">
        <f t="shared" si="6"/>
        <v>826</v>
      </c>
      <c r="J137" s="80"/>
      <c r="K137" s="127">
        <f t="shared" si="7"/>
        <v>826</v>
      </c>
      <c r="L137" s="242">
        <v>160.44196</v>
      </c>
      <c r="M137" s="232">
        <f t="shared" si="5"/>
        <v>19.423966101694916</v>
      </c>
    </row>
    <row r="138" spans="1:13" s="17" customFormat="1" ht="15" customHeight="1">
      <c r="A138" s="50" t="s">
        <v>156</v>
      </c>
      <c r="B138" s="89" t="s">
        <v>198</v>
      </c>
      <c r="C138" s="59" t="s">
        <v>128</v>
      </c>
      <c r="D138" s="59"/>
      <c r="E138" s="58"/>
      <c r="F138" s="55"/>
      <c r="G138" s="82">
        <f>G139</f>
        <v>4775.31</v>
      </c>
      <c r="H138" s="82">
        <f>H139+H186</f>
        <v>0</v>
      </c>
      <c r="I138" s="128">
        <f t="shared" si="6"/>
        <v>4775.31</v>
      </c>
      <c r="J138" s="82">
        <f>J139+J186</f>
        <v>0</v>
      </c>
      <c r="K138" s="128">
        <f t="shared" si="7"/>
        <v>4775.31</v>
      </c>
      <c r="L138" s="244">
        <f>L139</f>
        <v>1049.6313</v>
      </c>
      <c r="M138" s="233">
        <f t="shared" si="5"/>
        <v>21.980380331329275</v>
      </c>
    </row>
    <row r="139" spans="1:13" s="5" customFormat="1" ht="15" customHeight="1">
      <c r="A139" s="53" t="s">
        <v>157</v>
      </c>
      <c r="B139" s="90" t="s">
        <v>198</v>
      </c>
      <c r="C139" s="38" t="s">
        <v>128</v>
      </c>
      <c r="D139" s="38" t="s">
        <v>122</v>
      </c>
      <c r="E139" s="58"/>
      <c r="F139" s="46"/>
      <c r="G139" s="79">
        <f>G140+G146</f>
        <v>4775.31</v>
      </c>
      <c r="H139" s="79">
        <f>H140+H167+H181</f>
        <v>0</v>
      </c>
      <c r="I139" s="127">
        <f t="shared" si="6"/>
        <v>4775.31</v>
      </c>
      <c r="J139" s="79">
        <f>J140+J167+J181</f>
        <v>0</v>
      </c>
      <c r="K139" s="127">
        <f t="shared" si="7"/>
        <v>4775.31</v>
      </c>
      <c r="L139" s="241">
        <f>L140+L146</f>
        <v>1049.6313</v>
      </c>
      <c r="M139" s="232">
        <f aca="true" t="shared" si="14" ref="M139:M201">L139/K139*100</f>
        <v>21.980380331329275</v>
      </c>
    </row>
    <row r="140" spans="1:13" ht="27" customHeight="1">
      <c r="A140" s="60" t="s">
        <v>45</v>
      </c>
      <c r="B140" s="90" t="s">
        <v>198</v>
      </c>
      <c r="C140" s="40" t="s">
        <v>128</v>
      </c>
      <c r="D140" s="40" t="s">
        <v>122</v>
      </c>
      <c r="E140" s="109" t="s">
        <v>218</v>
      </c>
      <c r="F140" s="48"/>
      <c r="G140" s="80">
        <f>G141</f>
        <v>103</v>
      </c>
      <c r="H140" s="80">
        <f>H143+H146+H141</f>
        <v>0</v>
      </c>
      <c r="I140" s="127">
        <f t="shared" si="6"/>
        <v>103</v>
      </c>
      <c r="J140" s="80">
        <f>J143+J146+J141</f>
        <v>0</v>
      </c>
      <c r="K140" s="127">
        <f t="shared" si="7"/>
        <v>103</v>
      </c>
      <c r="L140" s="242">
        <f>L141</f>
        <v>8</v>
      </c>
      <c r="M140" s="232">
        <f t="shared" si="14"/>
        <v>7.766990291262135</v>
      </c>
    </row>
    <row r="141" spans="1:13" ht="15" customHeight="1">
      <c r="A141" s="60" t="s">
        <v>82</v>
      </c>
      <c r="B141" s="90" t="s">
        <v>198</v>
      </c>
      <c r="C141" s="40" t="s">
        <v>164</v>
      </c>
      <c r="D141" s="40" t="s">
        <v>122</v>
      </c>
      <c r="E141" s="58" t="s">
        <v>230</v>
      </c>
      <c r="F141" s="48"/>
      <c r="G141" s="80">
        <f>G142</f>
        <v>103</v>
      </c>
      <c r="H141" s="80">
        <f>H142</f>
        <v>-95</v>
      </c>
      <c r="I141" s="127">
        <f t="shared" si="6"/>
        <v>8</v>
      </c>
      <c r="J141" s="80">
        <f>J142</f>
        <v>0</v>
      </c>
      <c r="K141" s="127">
        <f t="shared" si="7"/>
        <v>8</v>
      </c>
      <c r="L141" s="242">
        <f>L142</f>
        <v>8</v>
      </c>
      <c r="M141" s="232">
        <f t="shared" si="14"/>
        <v>100</v>
      </c>
    </row>
    <row r="142" spans="1:13" ht="26.25" customHeight="1">
      <c r="A142" s="44" t="s">
        <v>189</v>
      </c>
      <c r="B142" s="90" t="s">
        <v>198</v>
      </c>
      <c r="C142" s="40" t="s">
        <v>128</v>
      </c>
      <c r="D142" s="40" t="s">
        <v>122</v>
      </c>
      <c r="E142" s="58" t="s">
        <v>230</v>
      </c>
      <c r="F142" s="40" t="s">
        <v>141</v>
      </c>
      <c r="G142" s="80">
        <v>103</v>
      </c>
      <c r="H142" s="80">
        <v>-95</v>
      </c>
      <c r="I142" s="127">
        <f t="shared" si="6"/>
        <v>8</v>
      </c>
      <c r="J142" s="80"/>
      <c r="K142" s="127">
        <f t="shared" si="7"/>
        <v>8</v>
      </c>
      <c r="L142" s="242">
        <v>8</v>
      </c>
      <c r="M142" s="232">
        <f t="shared" si="14"/>
        <v>100</v>
      </c>
    </row>
    <row r="143" spans="1:13" ht="27.75" customHeight="1" hidden="1">
      <c r="A143" s="44" t="s">
        <v>158</v>
      </c>
      <c r="B143" s="90" t="s">
        <v>198</v>
      </c>
      <c r="C143" s="40" t="s">
        <v>128</v>
      </c>
      <c r="D143" s="40" t="s">
        <v>122</v>
      </c>
      <c r="E143" s="58" t="s">
        <v>41</v>
      </c>
      <c r="F143" s="48"/>
      <c r="G143" s="80">
        <f>G144</f>
        <v>0</v>
      </c>
      <c r="H143" s="80">
        <f>H144</f>
        <v>0</v>
      </c>
      <c r="I143" s="127">
        <f t="shared" si="6"/>
        <v>0</v>
      </c>
      <c r="J143" s="80">
        <f>J144</f>
        <v>0</v>
      </c>
      <c r="K143" s="127">
        <f t="shared" si="7"/>
        <v>0</v>
      </c>
      <c r="L143" s="242">
        <f>L144</f>
        <v>0</v>
      </c>
      <c r="M143" s="232" t="e">
        <f t="shared" si="14"/>
        <v>#DIV/0!</v>
      </c>
    </row>
    <row r="144" spans="1:13" ht="16.5" customHeight="1" hidden="1">
      <c r="A144" s="44" t="s">
        <v>159</v>
      </c>
      <c r="B144" s="90" t="s">
        <v>198</v>
      </c>
      <c r="C144" s="40" t="s">
        <v>128</v>
      </c>
      <c r="D144" s="40" t="s">
        <v>122</v>
      </c>
      <c r="E144" s="58" t="s">
        <v>41</v>
      </c>
      <c r="F144" s="48" t="s">
        <v>134</v>
      </c>
      <c r="G144" s="80"/>
      <c r="H144" s="80"/>
      <c r="I144" s="127">
        <f aca="true" t="shared" si="15" ref="I144:I206">G144+H144</f>
        <v>0</v>
      </c>
      <c r="J144" s="80"/>
      <c r="K144" s="127">
        <f aca="true" t="shared" si="16" ref="K144:K206">I144+J144</f>
        <v>0</v>
      </c>
      <c r="L144" s="242"/>
      <c r="M144" s="232" t="e">
        <f t="shared" si="14"/>
        <v>#DIV/0!</v>
      </c>
    </row>
    <row r="145" spans="1:13" ht="39.75" customHeight="1">
      <c r="A145" s="44" t="s">
        <v>28</v>
      </c>
      <c r="B145" s="90" t="s">
        <v>198</v>
      </c>
      <c r="C145" s="40" t="s">
        <v>128</v>
      </c>
      <c r="D145" s="40" t="s">
        <v>122</v>
      </c>
      <c r="E145" s="58" t="s">
        <v>211</v>
      </c>
      <c r="F145" s="48"/>
      <c r="G145" s="80">
        <f>G146</f>
        <v>4672.31</v>
      </c>
      <c r="H145" s="80"/>
      <c r="I145" s="127">
        <f t="shared" si="15"/>
        <v>4672.31</v>
      </c>
      <c r="J145" s="80"/>
      <c r="K145" s="127">
        <f t="shared" si="16"/>
        <v>4672.31</v>
      </c>
      <c r="L145" s="242">
        <f>L146</f>
        <v>1041.6313</v>
      </c>
      <c r="M145" s="232">
        <f t="shared" si="14"/>
        <v>22.29371124775539</v>
      </c>
    </row>
    <row r="146" spans="1:13" ht="15.75" customHeight="1">
      <c r="A146" s="44" t="s">
        <v>83</v>
      </c>
      <c r="B146" s="90" t="s">
        <v>198</v>
      </c>
      <c r="C146" s="40" t="s">
        <v>128</v>
      </c>
      <c r="D146" s="40" t="s">
        <v>122</v>
      </c>
      <c r="E146" s="58" t="s">
        <v>231</v>
      </c>
      <c r="F146" s="48"/>
      <c r="G146" s="80">
        <f>G148+G150</f>
        <v>4672.31</v>
      </c>
      <c r="H146" s="80">
        <f>H155+H156+H161+H162+H163+H164</f>
        <v>95</v>
      </c>
      <c r="I146" s="127">
        <f t="shared" si="15"/>
        <v>4767.31</v>
      </c>
      <c r="J146" s="80">
        <f>J155+J156+J161+J162+J163+J164</f>
        <v>0</v>
      </c>
      <c r="K146" s="127">
        <f t="shared" si="16"/>
        <v>4767.31</v>
      </c>
      <c r="L146" s="242">
        <f>L148+L150</f>
        <v>1041.6313</v>
      </c>
      <c r="M146" s="232">
        <f t="shared" si="14"/>
        <v>21.849455982514247</v>
      </c>
    </row>
    <row r="147" spans="1:13" ht="25.5" customHeight="1">
      <c r="A147" s="103" t="s">
        <v>84</v>
      </c>
      <c r="B147" s="100" t="s">
        <v>198</v>
      </c>
      <c r="C147" s="101" t="s">
        <v>128</v>
      </c>
      <c r="D147" s="101" t="s">
        <v>122</v>
      </c>
      <c r="E147" s="125" t="s">
        <v>232</v>
      </c>
      <c r="F147" s="108"/>
      <c r="G147" s="106">
        <f>G148</f>
        <v>3797.86</v>
      </c>
      <c r="H147" s="106"/>
      <c r="I147" s="127">
        <f t="shared" si="15"/>
        <v>3797.86</v>
      </c>
      <c r="J147" s="106"/>
      <c r="K147" s="127">
        <f t="shared" si="16"/>
        <v>3797.86</v>
      </c>
      <c r="L147" s="247">
        <f>L148</f>
        <v>717.49437</v>
      </c>
      <c r="M147" s="232">
        <f t="shared" si="14"/>
        <v>18.892070007846524</v>
      </c>
    </row>
    <row r="148" spans="1:13" ht="39.75" customHeight="1" hidden="1">
      <c r="A148" s="103" t="s">
        <v>200</v>
      </c>
      <c r="B148" s="100" t="s">
        <v>198</v>
      </c>
      <c r="C148" s="101" t="s">
        <v>128</v>
      </c>
      <c r="D148" s="101" t="s">
        <v>122</v>
      </c>
      <c r="E148" s="125" t="s">
        <v>232</v>
      </c>
      <c r="F148" s="108" t="s">
        <v>199</v>
      </c>
      <c r="G148" s="106">
        <f>G152+G166+G180</f>
        <v>3797.86</v>
      </c>
      <c r="H148" s="106"/>
      <c r="I148" s="127">
        <f t="shared" si="15"/>
        <v>3797.86</v>
      </c>
      <c r="J148" s="106"/>
      <c r="K148" s="127">
        <f t="shared" si="16"/>
        <v>3797.86</v>
      </c>
      <c r="L148" s="247">
        <f>L152+L166+L180</f>
        <v>717.49437</v>
      </c>
      <c r="M148" s="232">
        <f t="shared" si="14"/>
        <v>18.892070007846524</v>
      </c>
    </row>
    <row r="149" spans="1:13" ht="30" customHeight="1" hidden="1">
      <c r="A149" s="103" t="s">
        <v>91</v>
      </c>
      <c r="B149" s="100" t="s">
        <v>198</v>
      </c>
      <c r="C149" s="101" t="s">
        <v>128</v>
      </c>
      <c r="D149" s="101" t="s">
        <v>122</v>
      </c>
      <c r="E149" s="125" t="s">
        <v>233</v>
      </c>
      <c r="F149" s="108"/>
      <c r="G149" s="106">
        <f>G150</f>
        <v>874.45</v>
      </c>
      <c r="H149" s="106"/>
      <c r="I149" s="127">
        <f t="shared" si="15"/>
        <v>874.45</v>
      </c>
      <c r="J149" s="106"/>
      <c r="K149" s="127">
        <f t="shared" si="16"/>
        <v>874.45</v>
      </c>
      <c r="L149" s="247">
        <f>L150</f>
        <v>324.13693</v>
      </c>
      <c r="M149" s="232">
        <f t="shared" si="14"/>
        <v>37.06752015552633</v>
      </c>
    </row>
    <row r="150" spans="1:13" ht="28.5" customHeight="1" hidden="1">
      <c r="A150" s="103" t="s">
        <v>202</v>
      </c>
      <c r="B150" s="100" t="s">
        <v>198</v>
      </c>
      <c r="C150" s="101" t="s">
        <v>128</v>
      </c>
      <c r="D150" s="101" t="s">
        <v>122</v>
      </c>
      <c r="E150" s="125" t="s">
        <v>233</v>
      </c>
      <c r="F150" s="101" t="s">
        <v>32</v>
      </c>
      <c r="G150" s="106">
        <f>G159+G173</f>
        <v>874.45</v>
      </c>
      <c r="H150" s="106"/>
      <c r="I150" s="127">
        <f t="shared" si="15"/>
        <v>874.45</v>
      </c>
      <c r="J150" s="106"/>
      <c r="K150" s="127">
        <f t="shared" si="16"/>
        <v>874.45</v>
      </c>
      <c r="L150" s="247">
        <f>L159+L173</f>
        <v>324.13693</v>
      </c>
      <c r="M150" s="232">
        <f t="shared" si="14"/>
        <v>37.06752015552633</v>
      </c>
    </row>
    <row r="151" spans="1:13" ht="28.5" customHeight="1" hidden="1">
      <c r="A151" s="44" t="s">
        <v>84</v>
      </c>
      <c r="B151" s="90" t="s">
        <v>198</v>
      </c>
      <c r="C151" s="40" t="s">
        <v>128</v>
      </c>
      <c r="D151" s="40" t="s">
        <v>122</v>
      </c>
      <c r="E151" s="117" t="s">
        <v>85</v>
      </c>
      <c r="F151" s="48"/>
      <c r="G151" s="80">
        <f>G153+G167+G181</f>
        <v>3797.86</v>
      </c>
      <c r="H151" s="80"/>
      <c r="I151" s="127">
        <f t="shared" si="15"/>
        <v>3797.86</v>
      </c>
      <c r="J151" s="80"/>
      <c r="K151" s="127">
        <f t="shared" si="16"/>
        <v>3797.86</v>
      </c>
      <c r="L151" s="242">
        <f>L153+L167+L181</f>
        <v>717.49437</v>
      </c>
      <c r="M151" s="232">
        <f t="shared" si="14"/>
        <v>18.892070007846524</v>
      </c>
    </row>
    <row r="152" spans="1:13" ht="42" customHeight="1" hidden="1">
      <c r="A152" s="44" t="s">
        <v>200</v>
      </c>
      <c r="B152" s="90" t="s">
        <v>198</v>
      </c>
      <c r="C152" s="40" t="s">
        <v>128</v>
      </c>
      <c r="D152" s="40" t="s">
        <v>122</v>
      </c>
      <c r="E152" s="117" t="s">
        <v>85</v>
      </c>
      <c r="F152" s="48" t="s">
        <v>199</v>
      </c>
      <c r="G152" s="80">
        <f>G153</f>
        <v>2682.3</v>
      </c>
      <c r="H152" s="80"/>
      <c r="I152" s="127">
        <f t="shared" si="15"/>
        <v>2682.3</v>
      </c>
      <c r="J152" s="80"/>
      <c r="K152" s="127">
        <f t="shared" si="16"/>
        <v>2682.3</v>
      </c>
      <c r="L152" s="242">
        <f>L153</f>
        <v>469.93218</v>
      </c>
      <c r="M152" s="232">
        <f t="shared" si="14"/>
        <v>17.519747231853263</v>
      </c>
    </row>
    <row r="153" spans="1:13" ht="16.5" customHeight="1">
      <c r="A153" s="44" t="s">
        <v>86</v>
      </c>
      <c r="B153" s="90" t="s">
        <v>198</v>
      </c>
      <c r="C153" s="40" t="s">
        <v>128</v>
      </c>
      <c r="D153" s="40" t="s">
        <v>122</v>
      </c>
      <c r="E153" s="105" t="s">
        <v>234</v>
      </c>
      <c r="F153" s="48"/>
      <c r="G153" s="80">
        <f>G154</f>
        <v>2682.3</v>
      </c>
      <c r="H153" s="80"/>
      <c r="I153" s="127">
        <f t="shared" si="15"/>
        <v>2682.3</v>
      </c>
      <c r="J153" s="80"/>
      <c r="K153" s="127">
        <f t="shared" si="16"/>
        <v>2682.3</v>
      </c>
      <c r="L153" s="242">
        <f>L154</f>
        <v>469.93218</v>
      </c>
      <c r="M153" s="232">
        <f t="shared" si="14"/>
        <v>17.519747231853263</v>
      </c>
    </row>
    <row r="154" spans="1:13" ht="16.5" customHeight="1">
      <c r="A154" s="44" t="s">
        <v>87</v>
      </c>
      <c r="B154" s="90" t="s">
        <v>198</v>
      </c>
      <c r="C154" s="40" t="s">
        <v>128</v>
      </c>
      <c r="D154" s="40" t="s">
        <v>122</v>
      </c>
      <c r="E154" s="58" t="s">
        <v>234</v>
      </c>
      <c r="F154" s="108" t="s">
        <v>184</v>
      </c>
      <c r="G154" s="80">
        <f>G155+G156+G157</f>
        <v>2682.3</v>
      </c>
      <c r="H154" s="80"/>
      <c r="I154" s="127">
        <f t="shared" si="15"/>
        <v>2682.3</v>
      </c>
      <c r="J154" s="80"/>
      <c r="K154" s="127">
        <f t="shared" si="16"/>
        <v>2682.3</v>
      </c>
      <c r="L154" s="242">
        <f>L155+L156+L157</f>
        <v>469.93218</v>
      </c>
      <c r="M154" s="232">
        <f t="shared" si="14"/>
        <v>17.519747231853263</v>
      </c>
    </row>
    <row r="155" spans="1:13" ht="15.75">
      <c r="A155" s="44" t="s">
        <v>88</v>
      </c>
      <c r="B155" s="90" t="s">
        <v>198</v>
      </c>
      <c r="C155" s="40" t="s">
        <v>128</v>
      </c>
      <c r="D155" s="40" t="s">
        <v>122</v>
      </c>
      <c r="E155" s="58" t="s">
        <v>234</v>
      </c>
      <c r="F155" s="40" t="s">
        <v>160</v>
      </c>
      <c r="G155" s="80">
        <v>2051.5</v>
      </c>
      <c r="H155" s="80">
        <v>0</v>
      </c>
      <c r="I155" s="127">
        <f t="shared" si="15"/>
        <v>2051.5</v>
      </c>
      <c r="J155" s="80">
        <v>0</v>
      </c>
      <c r="K155" s="127">
        <f t="shared" si="16"/>
        <v>2051.5</v>
      </c>
      <c r="L155" s="242">
        <v>378.8636</v>
      </c>
      <c r="M155" s="232">
        <f t="shared" si="14"/>
        <v>18.467638313429198</v>
      </c>
    </row>
    <row r="156" spans="1:13" ht="28.5" customHeight="1">
      <c r="A156" s="44" t="s">
        <v>191</v>
      </c>
      <c r="B156" s="90" t="s">
        <v>198</v>
      </c>
      <c r="C156" s="40" t="s">
        <v>128</v>
      </c>
      <c r="D156" s="40" t="s">
        <v>122</v>
      </c>
      <c r="E156" s="58" t="s">
        <v>234</v>
      </c>
      <c r="F156" s="40" t="s">
        <v>161</v>
      </c>
      <c r="G156" s="80">
        <v>10.8</v>
      </c>
      <c r="H156" s="80">
        <v>0</v>
      </c>
      <c r="I156" s="127">
        <f t="shared" si="15"/>
        <v>10.8</v>
      </c>
      <c r="J156" s="80">
        <v>0</v>
      </c>
      <c r="K156" s="127">
        <f t="shared" si="16"/>
        <v>10.8</v>
      </c>
      <c r="L156" s="242">
        <v>0</v>
      </c>
      <c r="M156" s="232">
        <f t="shared" si="14"/>
        <v>0</v>
      </c>
    </row>
    <row r="157" spans="1:13" ht="28.5" customHeight="1">
      <c r="A157" s="44" t="s">
        <v>89</v>
      </c>
      <c r="B157" s="90" t="s">
        <v>198</v>
      </c>
      <c r="C157" s="40" t="s">
        <v>128</v>
      </c>
      <c r="D157" s="40" t="s">
        <v>122</v>
      </c>
      <c r="E157" s="58" t="s">
        <v>234</v>
      </c>
      <c r="F157" s="40" t="s">
        <v>14</v>
      </c>
      <c r="G157" s="80">
        <v>620</v>
      </c>
      <c r="H157" s="80"/>
      <c r="I157" s="127">
        <f t="shared" si="15"/>
        <v>620</v>
      </c>
      <c r="J157" s="80"/>
      <c r="K157" s="127">
        <f t="shared" si="16"/>
        <v>620</v>
      </c>
      <c r="L157" s="242">
        <v>91.06858</v>
      </c>
      <c r="M157" s="232">
        <f t="shared" si="14"/>
        <v>14.68848064516129</v>
      </c>
    </row>
    <row r="158" spans="1:13" ht="28.5" customHeight="1" hidden="1">
      <c r="A158" s="44" t="s">
        <v>91</v>
      </c>
      <c r="B158" s="90" t="s">
        <v>198</v>
      </c>
      <c r="C158" s="40" t="s">
        <v>128</v>
      </c>
      <c r="D158" s="40" t="s">
        <v>122</v>
      </c>
      <c r="E158" s="117" t="s">
        <v>90</v>
      </c>
      <c r="F158" s="40"/>
      <c r="G158" s="80">
        <f>G160+G174</f>
        <v>874.45</v>
      </c>
      <c r="H158" s="80"/>
      <c r="I158" s="127">
        <f t="shared" si="15"/>
        <v>874.45</v>
      </c>
      <c r="J158" s="80"/>
      <c r="K158" s="127">
        <f t="shared" si="16"/>
        <v>874.45</v>
      </c>
      <c r="L158" s="242">
        <f>L160+L174</f>
        <v>324.13693</v>
      </c>
      <c r="M158" s="232">
        <f t="shared" si="14"/>
        <v>37.06752015552633</v>
      </c>
    </row>
    <row r="159" spans="1:13" ht="28.5" customHeight="1" hidden="1">
      <c r="A159" s="44" t="s">
        <v>201</v>
      </c>
      <c r="B159" s="90" t="s">
        <v>198</v>
      </c>
      <c r="C159" s="40" t="s">
        <v>128</v>
      </c>
      <c r="D159" s="40" t="s">
        <v>122</v>
      </c>
      <c r="E159" s="117" t="s">
        <v>90</v>
      </c>
      <c r="F159" s="40" t="s">
        <v>32</v>
      </c>
      <c r="G159" s="80">
        <f>G161+G162</f>
        <v>823.45</v>
      </c>
      <c r="H159" s="80"/>
      <c r="I159" s="127">
        <f t="shared" si="15"/>
        <v>823.45</v>
      </c>
      <c r="J159" s="80"/>
      <c r="K159" s="127">
        <f t="shared" si="16"/>
        <v>823.45</v>
      </c>
      <c r="L159" s="242">
        <f>L161+L162</f>
        <v>320.13693</v>
      </c>
      <c r="M159" s="232">
        <f t="shared" si="14"/>
        <v>38.877518975044026</v>
      </c>
    </row>
    <row r="160" spans="1:13" ht="18" customHeight="1">
      <c r="A160" s="44" t="s">
        <v>92</v>
      </c>
      <c r="B160" s="90" t="s">
        <v>198</v>
      </c>
      <c r="C160" s="40" t="s">
        <v>128</v>
      </c>
      <c r="D160" s="40" t="s">
        <v>122</v>
      </c>
      <c r="E160" s="58" t="s">
        <v>235</v>
      </c>
      <c r="F160" s="40"/>
      <c r="G160" s="80">
        <f>G161+G162</f>
        <v>823.45</v>
      </c>
      <c r="H160" s="80"/>
      <c r="I160" s="127">
        <f t="shared" si="15"/>
        <v>823.45</v>
      </c>
      <c r="J160" s="80"/>
      <c r="K160" s="127">
        <f t="shared" si="16"/>
        <v>823.45</v>
      </c>
      <c r="L160" s="242">
        <f>L161+L162</f>
        <v>320.13693</v>
      </c>
      <c r="M160" s="232">
        <f t="shared" si="14"/>
        <v>38.877518975044026</v>
      </c>
    </row>
    <row r="161" spans="1:13" ht="25.5">
      <c r="A161" s="44" t="s">
        <v>139</v>
      </c>
      <c r="B161" s="90" t="s">
        <v>198</v>
      </c>
      <c r="C161" s="40" t="s">
        <v>128</v>
      </c>
      <c r="D161" s="40" t="s">
        <v>122</v>
      </c>
      <c r="E161" s="58" t="s">
        <v>235</v>
      </c>
      <c r="F161" s="40" t="s">
        <v>140</v>
      </c>
      <c r="G161" s="113">
        <f>5+2.35</f>
        <v>7.35</v>
      </c>
      <c r="H161" s="80">
        <v>0</v>
      </c>
      <c r="I161" s="127">
        <f t="shared" si="15"/>
        <v>7.35</v>
      </c>
      <c r="J161" s="80">
        <v>0</v>
      </c>
      <c r="K161" s="127">
        <f t="shared" si="16"/>
        <v>7.35</v>
      </c>
      <c r="L161" s="242">
        <v>1.25</v>
      </c>
      <c r="M161" s="232">
        <f t="shared" si="14"/>
        <v>17.006802721088434</v>
      </c>
    </row>
    <row r="162" spans="1:13" ht="27" customHeight="1">
      <c r="A162" s="44" t="s">
        <v>189</v>
      </c>
      <c r="B162" s="90" t="s">
        <v>198</v>
      </c>
      <c r="C162" s="40" t="s">
        <v>128</v>
      </c>
      <c r="D162" s="40" t="s">
        <v>122</v>
      </c>
      <c r="E162" s="58" t="s">
        <v>235</v>
      </c>
      <c r="F162" s="40" t="s">
        <v>141</v>
      </c>
      <c r="G162" s="113">
        <f>0.6+732+48.5+24+1+10</f>
        <v>816.1</v>
      </c>
      <c r="H162" s="80">
        <v>95</v>
      </c>
      <c r="I162" s="127">
        <f t="shared" si="15"/>
        <v>911.1</v>
      </c>
      <c r="J162" s="80">
        <v>0</v>
      </c>
      <c r="K162" s="127">
        <f t="shared" si="16"/>
        <v>911.1</v>
      </c>
      <c r="L162" s="242">
        <v>318.88693</v>
      </c>
      <c r="M162" s="232">
        <f t="shared" si="14"/>
        <v>35.00021183185161</v>
      </c>
    </row>
    <row r="163" spans="1:13" ht="18" customHeight="1" hidden="1">
      <c r="A163" s="44" t="s">
        <v>162</v>
      </c>
      <c r="B163" s="90" t="s">
        <v>198</v>
      </c>
      <c r="C163" s="40" t="s">
        <v>128</v>
      </c>
      <c r="D163" s="40" t="s">
        <v>122</v>
      </c>
      <c r="E163" s="58"/>
      <c r="F163" s="40" t="s">
        <v>163</v>
      </c>
      <c r="G163" s="80"/>
      <c r="H163" s="80"/>
      <c r="I163" s="127">
        <f t="shared" si="15"/>
        <v>0</v>
      </c>
      <c r="J163" s="80"/>
      <c r="K163" s="127">
        <f t="shared" si="16"/>
        <v>0</v>
      </c>
      <c r="L163" s="242"/>
      <c r="M163" s="232" t="e">
        <f t="shared" si="14"/>
        <v>#DIV/0!</v>
      </c>
    </row>
    <row r="164" spans="1:13" ht="17.25" customHeight="1" hidden="1">
      <c r="A164" s="44" t="s">
        <v>142</v>
      </c>
      <c r="B164" s="90" t="s">
        <v>198</v>
      </c>
      <c r="C164" s="40" t="s">
        <v>128</v>
      </c>
      <c r="D164" s="40" t="s">
        <v>122</v>
      </c>
      <c r="E164" s="58"/>
      <c r="F164" s="40" t="s">
        <v>143</v>
      </c>
      <c r="G164" s="80"/>
      <c r="H164" s="80"/>
      <c r="I164" s="127">
        <f t="shared" si="15"/>
        <v>0</v>
      </c>
      <c r="J164" s="80"/>
      <c r="K164" s="127">
        <f t="shared" si="16"/>
        <v>0</v>
      </c>
      <c r="L164" s="242"/>
      <c r="M164" s="232" t="e">
        <f t="shared" si="14"/>
        <v>#DIV/0!</v>
      </c>
    </row>
    <row r="165" spans="1:13" ht="17.25" customHeight="1" hidden="1">
      <c r="A165" s="44" t="s">
        <v>84</v>
      </c>
      <c r="B165" s="90" t="s">
        <v>198</v>
      </c>
      <c r="C165" s="40" t="s">
        <v>128</v>
      </c>
      <c r="D165" s="40" t="s">
        <v>122</v>
      </c>
      <c r="E165" s="117" t="s">
        <v>85</v>
      </c>
      <c r="F165" s="48"/>
      <c r="G165" s="80"/>
      <c r="H165" s="80"/>
      <c r="I165" s="127">
        <f t="shared" si="15"/>
        <v>0</v>
      </c>
      <c r="J165" s="80"/>
      <c r="K165" s="127">
        <f t="shared" si="16"/>
        <v>0</v>
      </c>
      <c r="L165" s="242"/>
      <c r="M165" s="232" t="e">
        <f t="shared" si="14"/>
        <v>#DIV/0!</v>
      </c>
    </row>
    <row r="166" spans="1:13" ht="17.25" customHeight="1" hidden="1">
      <c r="A166" s="44" t="s">
        <v>200</v>
      </c>
      <c r="B166" s="90" t="s">
        <v>198</v>
      </c>
      <c r="C166" s="40" t="s">
        <v>128</v>
      </c>
      <c r="D166" s="40" t="s">
        <v>122</v>
      </c>
      <c r="E166" s="117" t="s">
        <v>85</v>
      </c>
      <c r="F166" s="48" t="s">
        <v>199</v>
      </c>
      <c r="G166" s="80">
        <f>G168</f>
        <v>535.56</v>
      </c>
      <c r="H166" s="80"/>
      <c r="I166" s="127">
        <f t="shared" si="15"/>
        <v>535.56</v>
      </c>
      <c r="J166" s="80"/>
      <c r="K166" s="127">
        <f t="shared" si="16"/>
        <v>535.56</v>
      </c>
      <c r="L166" s="242">
        <f>L168</f>
        <v>112.20196</v>
      </c>
      <c r="M166" s="232">
        <f t="shared" si="14"/>
        <v>20.95039958174621</v>
      </c>
    </row>
    <row r="167" spans="1:13" ht="13.5" customHeight="1">
      <c r="A167" s="44" t="s">
        <v>93</v>
      </c>
      <c r="B167" s="90" t="s">
        <v>198</v>
      </c>
      <c r="C167" s="40" t="s">
        <v>128</v>
      </c>
      <c r="D167" s="40" t="s">
        <v>122</v>
      </c>
      <c r="E167" s="105" t="s">
        <v>236</v>
      </c>
      <c r="F167" s="48"/>
      <c r="G167" s="80">
        <f>G168</f>
        <v>535.56</v>
      </c>
      <c r="H167" s="80">
        <f>H168</f>
        <v>0</v>
      </c>
      <c r="I167" s="127">
        <f t="shared" si="15"/>
        <v>535.56</v>
      </c>
      <c r="J167" s="80">
        <f>J168</f>
        <v>0</v>
      </c>
      <c r="K167" s="127">
        <f t="shared" si="16"/>
        <v>535.56</v>
      </c>
      <c r="L167" s="242">
        <f>L168</f>
        <v>112.20196</v>
      </c>
      <c r="M167" s="232">
        <f t="shared" si="14"/>
        <v>20.95039958174621</v>
      </c>
    </row>
    <row r="168" spans="1:13" ht="21" customHeight="1">
      <c r="A168" s="44" t="s">
        <v>87</v>
      </c>
      <c r="B168" s="90" t="s">
        <v>198</v>
      </c>
      <c r="C168" s="40" t="s">
        <v>128</v>
      </c>
      <c r="D168" s="40" t="s">
        <v>122</v>
      </c>
      <c r="E168" s="58" t="s">
        <v>236</v>
      </c>
      <c r="F168" s="108" t="s">
        <v>184</v>
      </c>
      <c r="G168" s="80">
        <f>G169+G170+G171</f>
        <v>535.56</v>
      </c>
      <c r="H168" s="80">
        <f>H169+H170+H175+H176+H177+H178</f>
        <v>0</v>
      </c>
      <c r="I168" s="127">
        <f t="shared" si="15"/>
        <v>535.56</v>
      </c>
      <c r="J168" s="80">
        <f>J169+J170+J175+J176+J177+J178</f>
        <v>0</v>
      </c>
      <c r="K168" s="127">
        <f t="shared" si="16"/>
        <v>535.56</v>
      </c>
      <c r="L168" s="242">
        <f>L169+L170+L171</f>
        <v>112.20196</v>
      </c>
      <c r="M168" s="232">
        <f t="shared" si="14"/>
        <v>20.95039958174621</v>
      </c>
    </row>
    <row r="169" spans="1:13" ht="15.75">
      <c r="A169" s="44" t="s">
        <v>88</v>
      </c>
      <c r="B169" s="90" t="s">
        <v>198</v>
      </c>
      <c r="C169" s="40" t="s">
        <v>128</v>
      </c>
      <c r="D169" s="40" t="s">
        <v>122</v>
      </c>
      <c r="E169" s="58" t="s">
        <v>236</v>
      </c>
      <c r="F169" s="40" t="s">
        <v>160</v>
      </c>
      <c r="G169" s="80">
        <v>408.46</v>
      </c>
      <c r="H169" s="80">
        <v>0</v>
      </c>
      <c r="I169" s="127">
        <f t="shared" si="15"/>
        <v>408.46</v>
      </c>
      <c r="J169" s="80">
        <v>0</v>
      </c>
      <c r="K169" s="127">
        <f t="shared" si="16"/>
        <v>408.46</v>
      </c>
      <c r="L169" s="242">
        <v>90.81563</v>
      </c>
      <c r="M169" s="232">
        <f t="shared" si="14"/>
        <v>22.23366547519953</v>
      </c>
    </row>
    <row r="170" spans="1:13" ht="27.75" customHeight="1">
      <c r="A170" s="44" t="s">
        <v>191</v>
      </c>
      <c r="B170" s="90" t="s">
        <v>198</v>
      </c>
      <c r="C170" s="40" t="s">
        <v>128</v>
      </c>
      <c r="D170" s="40" t="s">
        <v>122</v>
      </c>
      <c r="E170" s="58" t="s">
        <v>236</v>
      </c>
      <c r="F170" s="40" t="s">
        <v>161</v>
      </c>
      <c r="G170" s="80">
        <v>3.1</v>
      </c>
      <c r="H170" s="80">
        <v>0</v>
      </c>
      <c r="I170" s="127">
        <f t="shared" si="15"/>
        <v>3.1</v>
      </c>
      <c r="J170" s="80">
        <v>0</v>
      </c>
      <c r="K170" s="127">
        <f t="shared" si="16"/>
        <v>3.1</v>
      </c>
      <c r="L170" s="242">
        <v>0</v>
      </c>
      <c r="M170" s="232">
        <f t="shared" si="14"/>
        <v>0</v>
      </c>
    </row>
    <row r="171" spans="1:13" ht="27.75" customHeight="1">
      <c r="A171" s="44" t="s">
        <v>89</v>
      </c>
      <c r="B171" s="90" t="s">
        <v>198</v>
      </c>
      <c r="C171" s="40" t="s">
        <v>128</v>
      </c>
      <c r="D171" s="40" t="s">
        <v>122</v>
      </c>
      <c r="E171" s="58" t="s">
        <v>236</v>
      </c>
      <c r="F171" s="40" t="s">
        <v>14</v>
      </c>
      <c r="G171" s="80">
        <v>124</v>
      </c>
      <c r="H171" s="80"/>
      <c r="I171" s="127">
        <f t="shared" si="15"/>
        <v>124</v>
      </c>
      <c r="J171" s="80"/>
      <c r="K171" s="127">
        <f t="shared" si="16"/>
        <v>124</v>
      </c>
      <c r="L171" s="242">
        <v>21.38633</v>
      </c>
      <c r="M171" s="232">
        <f t="shared" si="14"/>
        <v>17.247040322580645</v>
      </c>
    </row>
    <row r="172" spans="1:13" ht="27.75" customHeight="1" hidden="1">
      <c r="A172" s="44" t="s">
        <v>91</v>
      </c>
      <c r="B172" s="90" t="s">
        <v>198</v>
      </c>
      <c r="C172" s="40" t="s">
        <v>128</v>
      </c>
      <c r="D172" s="40" t="s">
        <v>122</v>
      </c>
      <c r="E172" s="117" t="s">
        <v>90</v>
      </c>
      <c r="F172" s="40"/>
      <c r="G172" s="80"/>
      <c r="H172" s="80"/>
      <c r="I172" s="127">
        <f t="shared" si="15"/>
        <v>0</v>
      </c>
      <c r="J172" s="80"/>
      <c r="K172" s="127">
        <f t="shared" si="16"/>
        <v>0</v>
      </c>
      <c r="L172" s="242"/>
      <c r="M172" s="232" t="e">
        <f t="shared" si="14"/>
        <v>#DIV/0!</v>
      </c>
    </row>
    <row r="173" spans="1:13" ht="27.75" customHeight="1" hidden="1">
      <c r="A173" s="44" t="s">
        <v>201</v>
      </c>
      <c r="B173" s="90" t="s">
        <v>198</v>
      </c>
      <c r="C173" s="40" t="s">
        <v>128</v>
      </c>
      <c r="D173" s="40" t="s">
        <v>122</v>
      </c>
      <c r="E173" s="117" t="s">
        <v>90</v>
      </c>
      <c r="F173" s="40" t="s">
        <v>32</v>
      </c>
      <c r="G173" s="80">
        <f>G175+G176</f>
        <v>51</v>
      </c>
      <c r="H173" s="80"/>
      <c r="I173" s="127">
        <f t="shared" si="15"/>
        <v>51</v>
      </c>
      <c r="J173" s="80"/>
      <c r="K173" s="127">
        <f t="shared" si="16"/>
        <v>51</v>
      </c>
      <c r="L173" s="242">
        <f>L175+L176</f>
        <v>4</v>
      </c>
      <c r="M173" s="232">
        <f t="shared" si="14"/>
        <v>7.8431372549019605</v>
      </c>
    </row>
    <row r="174" spans="1:13" ht="18.75" customHeight="1">
      <c r="A174" s="44" t="s">
        <v>94</v>
      </c>
      <c r="B174" s="90" t="s">
        <v>198</v>
      </c>
      <c r="C174" s="40" t="s">
        <v>128</v>
      </c>
      <c r="D174" s="40" t="s">
        <v>122</v>
      </c>
      <c r="E174" s="58" t="s">
        <v>237</v>
      </c>
      <c r="F174" s="40"/>
      <c r="G174" s="80">
        <f>G175+G176</f>
        <v>51</v>
      </c>
      <c r="H174" s="80"/>
      <c r="I174" s="127">
        <f t="shared" si="15"/>
        <v>51</v>
      </c>
      <c r="J174" s="80"/>
      <c r="K174" s="127">
        <f t="shared" si="16"/>
        <v>51</v>
      </c>
      <c r="L174" s="242">
        <f>L175+L176</f>
        <v>4</v>
      </c>
      <c r="M174" s="232">
        <f t="shared" si="14"/>
        <v>7.8431372549019605</v>
      </c>
    </row>
    <row r="175" spans="1:13" ht="25.5">
      <c r="A175" s="44" t="s">
        <v>139</v>
      </c>
      <c r="B175" s="90" t="s">
        <v>198</v>
      </c>
      <c r="C175" s="40" t="s">
        <v>128</v>
      </c>
      <c r="D175" s="40" t="s">
        <v>122</v>
      </c>
      <c r="E175" s="58" t="s">
        <v>237</v>
      </c>
      <c r="F175" s="40" t="s">
        <v>140</v>
      </c>
      <c r="G175" s="80">
        <v>18</v>
      </c>
      <c r="H175" s="80">
        <v>0</v>
      </c>
      <c r="I175" s="127">
        <f t="shared" si="15"/>
        <v>18</v>
      </c>
      <c r="J175" s="80">
        <v>0</v>
      </c>
      <c r="K175" s="127">
        <f t="shared" si="16"/>
        <v>18</v>
      </c>
      <c r="L175" s="242">
        <v>4</v>
      </c>
      <c r="M175" s="232">
        <f t="shared" si="14"/>
        <v>22.22222222222222</v>
      </c>
    </row>
    <row r="176" spans="1:13" ht="26.25" customHeight="1">
      <c r="A176" s="44" t="s">
        <v>189</v>
      </c>
      <c r="B176" s="90" t="s">
        <v>198</v>
      </c>
      <c r="C176" s="40" t="s">
        <v>128</v>
      </c>
      <c r="D176" s="40" t="s">
        <v>122</v>
      </c>
      <c r="E176" s="58" t="s">
        <v>237</v>
      </c>
      <c r="F176" s="40" t="s">
        <v>141</v>
      </c>
      <c r="G176" s="80">
        <f>0.5+5+12+6.5+9</f>
        <v>33</v>
      </c>
      <c r="H176" s="80">
        <v>0</v>
      </c>
      <c r="I176" s="127">
        <f t="shared" si="15"/>
        <v>33</v>
      </c>
      <c r="J176" s="80">
        <v>0</v>
      </c>
      <c r="K176" s="127">
        <f t="shared" si="16"/>
        <v>33</v>
      </c>
      <c r="L176" s="242">
        <v>0</v>
      </c>
      <c r="M176" s="232">
        <f t="shared" si="14"/>
        <v>0</v>
      </c>
    </row>
    <row r="177" spans="1:13" ht="16.5" customHeight="1" hidden="1">
      <c r="A177" s="44" t="s">
        <v>162</v>
      </c>
      <c r="B177" s="90" t="s">
        <v>198</v>
      </c>
      <c r="C177" s="40" t="s">
        <v>128</v>
      </c>
      <c r="D177" s="40" t="s">
        <v>122</v>
      </c>
      <c r="E177" s="58" t="s">
        <v>41</v>
      </c>
      <c r="F177" s="40" t="s">
        <v>163</v>
      </c>
      <c r="G177" s="80"/>
      <c r="H177" s="80"/>
      <c r="I177" s="127">
        <f t="shared" si="15"/>
        <v>0</v>
      </c>
      <c r="J177" s="80"/>
      <c r="K177" s="127">
        <f t="shared" si="16"/>
        <v>0</v>
      </c>
      <c r="L177" s="242"/>
      <c r="M177" s="232" t="e">
        <f t="shared" si="14"/>
        <v>#DIV/0!</v>
      </c>
    </row>
    <row r="178" spans="1:13" ht="17.25" customHeight="1" hidden="1">
      <c r="A178" s="44" t="s">
        <v>142</v>
      </c>
      <c r="B178" s="90" t="s">
        <v>198</v>
      </c>
      <c r="C178" s="40" t="s">
        <v>128</v>
      </c>
      <c r="D178" s="40" t="s">
        <v>122</v>
      </c>
      <c r="E178" s="58" t="s">
        <v>41</v>
      </c>
      <c r="F178" s="40" t="s">
        <v>143</v>
      </c>
      <c r="G178" s="80"/>
      <c r="H178" s="80"/>
      <c r="I178" s="127">
        <f t="shared" si="15"/>
        <v>0</v>
      </c>
      <c r="J178" s="80"/>
      <c r="K178" s="127">
        <f t="shared" si="16"/>
        <v>0</v>
      </c>
      <c r="L178" s="242"/>
      <c r="M178" s="232" t="e">
        <f t="shared" si="14"/>
        <v>#DIV/0!</v>
      </c>
    </row>
    <row r="179" spans="1:13" ht="30" customHeight="1" hidden="1">
      <c r="A179" s="44" t="s">
        <v>84</v>
      </c>
      <c r="B179" s="90" t="s">
        <v>198</v>
      </c>
      <c r="C179" s="40" t="s">
        <v>128</v>
      </c>
      <c r="D179" s="40" t="s">
        <v>122</v>
      </c>
      <c r="E179" s="117" t="s">
        <v>85</v>
      </c>
      <c r="F179" s="48"/>
      <c r="G179" s="80"/>
      <c r="H179" s="80"/>
      <c r="I179" s="127">
        <f t="shared" si="15"/>
        <v>0</v>
      </c>
      <c r="J179" s="80"/>
      <c r="K179" s="127">
        <f t="shared" si="16"/>
        <v>0</v>
      </c>
      <c r="L179" s="242"/>
      <c r="M179" s="232" t="e">
        <f t="shared" si="14"/>
        <v>#DIV/0!</v>
      </c>
    </row>
    <row r="180" spans="1:13" ht="43.5" customHeight="1" hidden="1">
      <c r="A180" s="44" t="s">
        <v>200</v>
      </c>
      <c r="B180" s="90" t="s">
        <v>198</v>
      </c>
      <c r="C180" s="40" t="s">
        <v>128</v>
      </c>
      <c r="D180" s="40" t="s">
        <v>122</v>
      </c>
      <c r="E180" s="117" t="s">
        <v>85</v>
      </c>
      <c r="F180" s="48" t="s">
        <v>199</v>
      </c>
      <c r="G180" s="80">
        <f>G182</f>
        <v>580</v>
      </c>
      <c r="H180" s="80"/>
      <c r="I180" s="127">
        <f t="shared" si="15"/>
        <v>580</v>
      </c>
      <c r="J180" s="80"/>
      <c r="K180" s="127">
        <f t="shared" si="16"/>
        <v>580</v>
      </c>
      <c r="L180" s="242">
        <f>L182</f>
        <v>135.36023</v>
      </c>
      <c r="M180" s="232">
        <f t="shared" si="14"/>
        <v>23.337970689655172</v>
      </c>
    </row>
    <row r="181" spans="1:13" ht="27.75" customHeight="1">
      <c r="A181" s="44" t="s">
        <v>95</v>
      </c>
      <c r="B181" s="90" t="s">
        <v>198</v>
      </c>
      <c r="C181" s="40" t="s">
        <v>128</v>
      </c>
      <c r="D181" s="40" t="s">
        <v>122</v>
      </c>
      <c r="E181" s="105" t="s">
        <v>238</v>
      </c>
      <c r="F181" s="40"/>
      <c r="G181" s="80">
        <f>G182</f>
        <v>580</v>
      </c>
      <c r="H181" s="80">
        <f>H182</f>
        <v>0</v>
      </c>
      <c r="I181" s="127">
        <f t="shared" si="15"/>
        <v>580</v>
      </c>
      <c r="J181" s="80">
        <f>J182</f>
        <v>0</v>
      </c>
      <c r="K181" s="127">
        <f t="shared" si="16"/>
        <v>580</v>
      </c>
      <c r="L181" s="242">
        <f>L182</f>
        <v>135.36023</v>
      </c>
      <c r="M181" s="232">
        <f t="shared" si="14"/>
        <v>23.337970689655172</v>
      </c>
    </row>
    <row r="182" spans="1:13" ht="18" customHeight="1">
      <c r="A182" s="44" t="s">
        <v>87</v>
      </c>
      <c r="B182" s="90" t="s">
        <v>198</v>
      </c>
      <c r="C182" s="40" t="s">
        <v>128</v>
      </c>
      <c r="D182" s="40" t="s">
        <v>122</v>
      </c>
      <c r="E182" s="58" t="s">
        <v>238</v>
      </c>
      <c r="F182" s="108" t="s">
        <v>184</v>
      </c>
      <c r="G182" s="80">
        <f>G183+G184+G185</f>
        <v>580</v>
      </c>
      <c r="H182" s="80"/>
      <c r="I182" s="127">
        <f t="shared" si="15"/>
        <v>580</v>
      </c>
      <c r="J182" s="80"/>
      <c r="K182" s="127">
        <f t="shared" si="16"/>
        <v>580</v>
      </c>
      <c r="L182" s="242">
        <f>L183+L184+L185</f>
        <v>135.36023</v>
      </c>
      <c r="M182" s="232">
        <f t="shared" si="14"/>
        <v>23.337970689655172</v>
      </c>
    </row>
    <row r="183" spans="1:13" ht="15.75">
      <c r="A183" s="44" t="s">
        <v>88</v>
      </c>
      <c r="B183" s="90" t="s">
        <v>198</v>
      </c>
      <c r="C183" s="40" t="s">
        <v>128</v>
      </c>
      <c r="D183" s="40" t="s">
        <v>122</v>
      </c>
      <c r="E183" s="58" t="s">
        <v>238</v>
      </c>
      <c r="F183" s="40" t="s">
        <v>160</v>
      </c>
      <c r="G183" s="80">
        <v>445</v>
      </c>
      <c r="H183" s="80">
        <v>0</v>
      </c>
      <c r="I183" s="127">
        <f t="shared" si="15"/>
        <v>445</v>
      </c>
      <c r="J183" s="80">
        <v>0</v>
      </c>
      <c r="K183" s="127">
        <f t="shared" si="16"/>
        <v>445</v>
      </c>
      <c r="L183" s="242">
        <v>108.60233</v>
      </c>
      <c r="M183" s="232">
        <f t="shared" si="14"/>
        <v>24.40501797752809</v>
      </c>
    </row>
    <row r="184" spans="1:13" ht="29.25" customHeight="1">
      <c r="A184" s="44" t="s">
        <v>191</v>
      </c>
      <c r="B184" s="90" t="s">
        <v>198</v>
      </c>
      <c r="C184" s="40" t="s">
        <v>128</v>
      </c>
      <c r="D184" s="40" t="s">
        <v>122</v>
      </c>
      <c r="E184" s="58" t="s">
        <v>238</v>
      </c>
      <c r="F184" s="40" t="s">
        <v>161</v>
      </c>
      <c r="G184" s="80">
        <v>0</v>
      </c>
      <c r="H184" s="80"/>
      <c r="I184" s="127">
        <f t="shared" si="15"/>
        <v>0</v>
      </c>
      <c r="J184" s="80"/>
      <c r="K184" s="127">
        <f t="shared" si="16"/>
        <v>0</v>
      </c>
      <c r="L184" s="242">
        <v>0</v>
      </c>
      <c r="M184" s="232">
        <v>0</v>
      </c>
    </row>
    <row r="185" spans="1:13" ht="29.25" customHeight="1">
      <c r="A185" s="44" t="s">
        <v>89</v>
      </c>
      <c r="B185" s="90" t="s">
        <v>198</v>
      </c>
      <c r="C185" s="40" t="s">
        <v>128</v>
      </c>
      <c r="D185" s="40" t="s">
        <v>122</v>
      </c>
      <c r="E185" s="58" t="s">
        <v>238</v>
      </c>
      <c r="F185" s="40" t="s">
        <v>14</v>
      </c>
      <c r="G185" s="80">
        <v>135</v>
      </c>
      <c r="H185" s="80"/>
      <c r="I185" s="127">
        <f t="shared" si="15"/>
        <v>135</v>
      </c>
      <c r="J185" s="80"/>
      <c r="K185" s="127">
        <f t="shared" si="16"/>
        <v>135</v>
      </c>
      <c r="L185" s="242">
        <v>26.7579</v>
      </c>
      <c r="M185" s="232">
        <f t="shared" si="14"/>
        <v>19.820666666666668</v>
      </c>
    </row>
    <row r="186" spans="1:13" ht="14.25" customHeight="1" hidden="1">
      <c r="A186" s="67" t="s">
        <v>203</v>
      </c>
      <c r="B186" s="90" t="s">
        <v>198</v>
      </c>
      <c r="C186" s="68" t="s">
        <v>128</v>
      </c>
      <c r="D186" s="68" t="s">
        <v>124</v>
      </c>
      <c r="E186" s="58"/>
      <c r="F186" s="68"/>
      <c r="G186" s="80">
        <f>G187</f>
        <v>0</v>
      </c>
      <c r="H186" s="80">
        <f>H187</f>
        <v>0</v>
      </c>
      <c r="I186" s="127">
        <f t="shared" si="15"/>
        <v>0</v>
      </c>
      <c r="J186" s="80">
        <f>J187</f>
        <v>0</v>
      </c>
      <c r="K186" s="127">
        <f t="shared" si="16"/>
        <v>0</v>
      </c>
      <c r="L186" s="242">
        <f>L187</f>
        <v>0</v>
      </c>
      <c r="M186" s="232" t="e">
        <f t="shared" si="14"/>
        <v>#DIV/0!</v>
      </c>
    </row>
    <row r="187" spans="1:13" ht="38.25" hidden="1">
      <c r="A187" s="67" t="s">
        <v>118</v>
      </c>
      <c r="B187" s="90" t="s">
        <v>198</v>
      </c>
      <c r="C187" s="68" t="s">
        <v>128</v>
      </c>
      <c r="D187" s="68" t="s">
        <v>124</v>
      </c>
      <c r="E187" s="58"/>
      <c r="F187" s="68"/>
      <c r="G187" s="80"/>
      <c r="H187" s="80">
        <f>H188</f>
        <v>0</v>
      </c>
      <c r="I187" s="127">
        <f t="shared" si="15"/>
        <v>0</v>
      </c>
      <c r="J187" s="80">
        <f>J188</f>
        <v>0</v>
      </c>
      <c r="K187" s="127">
        <f t="shared" si="16"/>
        <v>0</v>
      </c>
      <c r="L187" s="242"/>
      <c r="M187" s="232" t="e">
        <f t="shared" si="14"/>
        <v>#DIV/0!</v>
      </c>
    </row>
    <row r="188" spans="1:13" ht="29.25" customHeight="1" hidden="1">
      <c r="A188" s="44" t="s">
        <v>189</v>
      </c>
      <c r="B188" s="90" t="s">
        <v>198</v>
      </c>
      <c r="C188" s="68" t="s">
        <v>128</v>
      </c>
      <c r="D188" s="68" t="s">
        <v>124</v>
      </c>
      <c r="E188" s="58"/>
      <c r="F188" s="68" t="s">
        <v>141</v>
      </c>
      <c r="G188" s="80"/>
      <c r="H188" s="80">
        <v>0</v>
      </c>
      <c r="I188" s="127">
        <f t="shared" si="15"/>
        <v>0</v>
      </c>
      <c r="J188" s="80">
        <v>0</v>
      </c>
      <c r="K188" s="127">
        <f t="shared" si="16"/>
        <v>0</v>
      </c>
      <c r="L188" s="242"/>
      <c r="M188" s="232" t="e">
        <f t="shared" si="14"/>
        <v>#DIV/0!</v>
      </c>
    </row>
    <row r="189" spans="1:13" ht="14.25" customHeight="1">
      <c r="A189" s="54" t="s">
        <v>168</v>
      </c>
      <c r="B189" s="85" t="s">
        <v>198</v>
      </c>
      <c r="C189" s="59" t="s">
        <v>169</v>
      </c>
      <c r="D189" s="59"/>
      <c r="E189" s="58"/>
      <c r="F189" s="59"/>
      <c r="G189" s="87">
        <f aca="true" t="shared" si="17" ref="G189:L192">G190</f>
        <v>80</v>
      </c>
      <c r="H189" s="87">
        <f t="shared" si="17"/>
        <v>0</v>
      </c>
      <c r="I189" s="128">
        <f t="shared" si="15"/>
        <v>80</v>
      </c>
      <c r="J189" s="87">
        <f t="shared" si="17"/>
        <v>0</v>
      </c>
      <c r="K189" s="128">
        <f t="shared" si="16"/>
        <v>80</v>
      </c>
      <c r="L189" s="254">
        <f t="shared" si="17"/>
        <v>19.44975</v>
      </c>
      <c r="M189" s="233">
        <f t="shared" si="14"/>
        <v>24.3121875</v>
      </c>
    </row>
    <row r="190" spans="1:13" ht="12.75" customHeight="1">
      <c r="A190" s="62" t="s">
        <v>170</v>
      </c>
      <c r="B190" s="68" t="s">
        <v>198</v>
      </c>
      <c r="C190" s="38" t="s">
        <v>169</v>
      </c>
      <c r="D190" s="38" t="s">
        <v>122</v>
      </c>
      <c r="E190" s="58"/>
      <c r="F190" s="38"/>
      <c r="G190" s="80">
        <f t="shared" si="17"/>
        <v>80</v>
      </c>
      <c r="H190" s="80">
        <f t="shared" si="17"/>
        <v>0</v>
      </c>
      <c r="I190" s="127">
        <f t="shared" si="15"/>
        <v>80</v>
      </c>
      <c r="J190" s="80">
        <f t="shared" si="17"/>
        <v>0</v>
      </c>
      <c r="K190" s="127">
        <f t="shared" si="16"/>
        <v>80</v>
      </c>
      <c r="L190" s="242">
        <f t="shared" si="17"/>
        <v>19.44975</v>
      </c>
      <c r="M190" s="232">
        <f t="shared" si="14"/>
        <v>24.3121875</v>
      </c>
    </row>
    <row r="191" spans="1:13" ht="29.25" customHeight="1">
      <c r="A191" s="45" t="s">
        <v>45</v>
      </c>
      <c r="B191" s="68" t="s">
        <v>198</v>
      </c>
      <c r="C191" s="40" t="s">
        <v>169</v>
      </c>
      <c r="D191" s="40" t="s">
        <v>122</v>
      </c>
      <c r="E191" s="58" t="s">
        <v>218</v>
      </c>
      <c r="F191" s="40"/>
      <c r="G191" s="80">
        <f t="shared" si="17"/>
        <v>80</v>
      </c>
      <c r="H191" s="80">
        <f t="shared" si="17"/>
        <v>0</v>
      </c>
      <c r="I191" s="127">
        <f t="shared" si="15"/>
        <v>80</v>
      </c>
      <c r="J191" s="80">
        <f t="shared" si="17"/>
        <v>0</v>
      </c>
      <c r="K191" s="127">
        <f t="shared" si="16"/>
        <v>80</v>
      </c>
      <c r="L191" s="242">
        <f t="shared" si="17"/>
        <v>19.44975</v>
      </c>
      <c r="M191" s="232">
        <f t="shared" si="14"/>
        <v>24.3121875</v>
      </c>
    </row>
    <row r="192" spans="1:13" ht="15.75" customHeight="1">
      <c r="A192" s="45" t="s">
        <v>171</v>
      </c>
      <c r="B192" s="68" t="s">
        <v>198</v>
      </c>
      <c r="C192" s="40" t="s">
        <v>169</v>
      </c>
      <c r="D192" s="40" t="s">
        <v>122</v>
      </c>
      <c r="E192" s="58" t="s">
        <v>239</v>
      </c>
      <c r="F192" s="40"/>
      <c r="G192" s="80">
        <f t="shared" si="17"/>
        <v>80</v>
      </c>
      <c r="H192" s="80">
        <f t="shared" si="17"/>
        <v>0</v>
      </c>
      <c r="I192" s="127">
        <f t="shared" si="15"/>
        <v>80</v>
      </c>
      <c r="J192" s="80">
        <f t="shared" si="17"/>
        <v>0</v>
      </c>
      <c r="K192" s="127">
        <f t="shared" si="16"/>
        <v>80</v>
      </c>
      <c r="L192" s="242">
        <f t="shared" si="17"/>
        <v>19.44975</v>
      </c>
      <c r="M192" s="232">
        <f t="shared" si="14"/>
        <v>24.3121875</v>
      </c>
    </row>
    <row r="193" spans="1:13" ht="13.5" customHeight="1">
      <c r="A193" s="34" t="s">
        <v>192</v>
      </c>
      <c r="B193" s="68" t="s">
        <v>198</v>
      </c>
      <c r="C193" s="40" t="s">
        <v>169</v>
      </c>
      <c r="D193" s="40" t="s">
        <v>122</v>
      </c>
      <c r="E193" s="58" t="s">
        <v>239</v>
      </c>
      <c r="F193" s="40" t="s">
        <v>172</v>
      </c>
      <c r="G193" s="99">
        <v>80</v>
      </c>
      <c r="H193" s="99">
        <v>0</v>
      </c>
      <c r="I193" s="127">
        <f t="shared" si="15"/>
        <v>80</v>
      </c>
      <c r="J193" s="99">
        <v>0</v>
      </c>
      <c r="K193" s="127">
        <f t="shared" si="16"/>
        <v>80</v>
      </c>
      <c r="L193" s="255">
        <v>19.44975</v>
      </c>
      <c r="M193" s="232">
        <f t="shared" si="14"/>
        <v>24.3121875</v>
      </c>
    </row>
    <row r="194" spans="1:13" s="22" customFormat="1" ht="14.25" customHeight="1">
      <c r="A194" s="50" t="s">
        <v>165</v>
      </c>
      <c r="B194" s="89" t="s">
        <v>198</v>
      </c>
      <c r="C194" s="59" t="s">
        <v>167</v>
      </c>
      <c r="D194" s="40"/>
      <c r="E194" s="58"/>
      <c r="F194" s="40"/>
      <c r="G194" s="82">
        <f aca="true" t="shared" si="18" ref="G194:L196">G195</f>
        <v>127</v>
      </c>
      <c r="H194" s="82">
        <f t="shared" si="18"/>
        <v>0</v>
      </c>
      <c r="I194" s="128">
        <f t="shared" si="15"/>
        <v>127</v>
      </c>
      <c r="J194" s="82">
        <f t="shared" si="18"/>
        <v>40</v>
      </c>
      <c r="K194" s="128">
        <f t="shared" si="16"/>
        <v>167</v>
      </c>
      <c r="L194" s="244">
        <f t="shared" si="18"/>
        <v>29</v>
      </c>
      <c r="M194" s="233">
        <f t="shared" si="14"/>
        <v>17.365269461077844</v>
      </c>
    </row>
    <row r="195" spans="1:13" s="8" customFormat="1" ht="14.25" customHeight="1">
      <c r="A195" s="53" t="s">
        <v>166</v>
      </c>
      <c r="B195" s="90" t="s">
        <v>198</v>
      </c>
      <c r="C195" s="38" t="s">
        <v>167</v>
      </c>
      <c r="D195" s="38" t="s">
        <v>123</v>
      </c>
      <c r="E195" s="58"/>
      <c r="F195" s="38"/>
      <c r="G195" s="79">
        <f t="shared" si="18"/>
        <v>127</v>
      </c>
      <c r="H195" s="79">
        <f t="shared" si="18"/>
        <v>0</v>
      </c>
      <c r="I195" s="127">
        <f t="shared" si="15"/>
        <v>127</v>
      </c>
      <c r="J195" s="79">
        <f>J196+J204</f>
        <v>40</v>
      </c>
      <c r="K195" s="127">
        <f t="shared" si="16"/>
        <v>167</v>
      </c>
      <c r="L195" s="241">
        <f t="shared" si="18"/>
        <v>29</v>
      </c>
      <c r="M195" s="232">
        <f t="shared" si="14"/>
        <v>17.365269461077844</v>
      </c>
    </row>
    <row r="196" spans="1:13" s="8" customFormat="1" ht="42.75" customHeight="1">
      <c r="A196" s="123" t="s">
        <v>96</v>
      </c>
      <c r="B196" s="100" t="s">
        <v>198</v>
      </c>
      <c r="C196" s="101" t="s">
        <v>167</v>
      </c>
      <c r="D196" s="101" t="s">
        <v>123</v>
      </c>
      <c r="E196" s="105" t="s">
        <v>97</v>
      </c>
      <c r="F196" s="101"/>
      <c r="G196" s="106">
        <f>G197</f>
        <v>127</v>
      </c>
      <c r="H196" s="106">
        <f t="shared" si="18"/>
        <v>0</v>
      </c>
      <c r="I196" s="127">
        <f t="shared" si="15"/>
        <v>127</v>
      </c>
      <c r="J196" s="106">
        <f t="shared" si="18"/>
        <v>0</v>
      </c>
      <c r="K196" s="127">
        <f t="shared" si="16"/>
        <v>127</v>
      </c>
      <c r="L196" s="247">
        <f>L197</f>
        <v>29</v>
      </c>
      <c r="M196" s="232">
        <f t="shared" si="14"/>
        <v>22.83464566929134</v>
      </c>
    </row>
    <row r="197" spans="1:13" ht="27" customHeight="1">
      <c r="A197" s="61" t="s">
        <v>99</v>
      </c>
      <c r="B197" s="90" t="s">
        <v>198</v>
      </c>
      <c r="C197" s="40" t="s">
        <v>167</v>
      </c>
      <c r="D197" s="40" t="s">
        <v>123</v>
      </c>
      <c r="E197" s="58" t="s">
        <v>98</v>
      </c>
      <c r="F197" s="40"/>
      <c r="G197" s="80">
        <f>G198+G200+G202</f>
        <v>127</v>
      </c>
      <c r="H197" s="80">
        <f>H203</f>
        <v>0</v>
      </c>
      <c r="I197" s="127">
        <f t="shared" si="15"/>
        <v>127</v>
      </c>
      <c r="J197" s="80">
        <f>J203</f>
        <v>0</v>
      </c>
      <c r="K197" s="127">
        <f t="shared" si="16"/>
        <v>127</v>
      </c>
      <c r="L197" s="242">
        <f>L198+L200+L202</f>
        <v>29</v>
      </c>
      <c r="M197" s="232">
        <f t="shared" si="14"/>
        <v>22.83464566929134</v>
      </c>
    </row>
    <row r="198" spans="1:13" ht="27" customHeight="1">
      <c r="A198" s="61" t="s">
        <v>101</v>
      </c>
      <c r="B198" s="90" t="s">
        <v>198</v>
      </c>
      <c r="C198" s="40" t="s">
        <v>167</v>
      </c>
      <c r="D198" s="40" t="s">
        <v>123</v>
      </c>
      <c r="E198" s="58" t="s">
        <v>100</v>
      </c>
      <c r="F198" s="40"/>
      <c r="G198" s="80">
        <f>G199</f>
        <v>79</v>
      </c>
      <c r="H198" s="80"/>
      <c r="I198" s="127">
        <f t="shared" si="15"/>
        <v>79</v>
      </c>
      <c r="J198" s="80"/>
      <c r="K198" s="127">
        <f t="shared" si="16"/>
        <v>79</v>
      </c>
      <c r="L198" s="242">
        <f>L199</f>
        <v>29</v>
      </c>
      <c r="M198" s="232">
        <f t="shared" si="14"/>
        <v>36.708860759493675</v>
      </c>
    </row>
    <row r="199" spans="1:13" ht="27" customHeight="1">
      <c r="A199" s="44" t="s">
        <v>189</v>
      </c>
      <c r="B199" s="90" t="s">
        <v>198</v>
      </c>
      <c r="C199" s="40" t="s">
        <v>167</v>
      </c>
      <c r="D199" s="40" t="s">
        <v>123</v>
      </c>
      <c r="E199" s="58" t="s">
        <v>100</v>
      </c>
      <c r="F199" s="40" t="s">
        <v>141</v>
      </c>
      <c r="G199" s="80">
        <v>79</v>
      </c>
      <c r="H199" s="80"/>
      <c r="I199" s="127">
        <f t="shared" si="15"/>
        <v>79</v>
      </c>
      <c r="J199" s="80"/>
      <c r="K199" s="127">
        <f t="shared" si="16"/>
        <v>79</v>
      </c>
      <c r="L199" s="242">
        <v>29</v>
      </c>
      <c r="M199" s="232">
        <f t="shared" si="14"/>
        <v>36.708860759493675</v>
      </c>
    </row>
    <row r="200" spans="1:13" ht="27" customHeight="1">
      <c r="A200" s="61" t="s">
        <v>103</v>
      </c>
      <c r="B200" s="90" t="s">
        <v>198</v>
      </c>
      <c r="C200" s="40" t="s">
        <v>167</v>
      </c>
      <c r="D200" s="40" t="s">
        <v>123</v>
      </c>
      <c r="E200" s="58" t="s">
        <v>102</v>
      </c>
      <c r="F200" s="40"/>
      <c r="G200" s="80">
        <f>G201</f>
        <v>48</v>
      </c>
      <c r="H200" s="80"/>
      <c r="I200" s="127">
        <f t="shared" si="15"/>
        <v>48</v>
      </c>
      <c r="J200" s="80"/>
      <c r="K200" s="127">
        <f t="shared" si="16"/>
        <v>48</v>
      </c>
      <c r="L200" s="242">
        <f>L201</f>
        <v>0</v>
      </c>
      <c r="M200" s="232">
        <f t="shared" si="14"/>
        <v>0</v>
      </c>
    </row>
    <row r="201" spans="1:13" ht="27" customHeight="1">
      <c r="A201" s="44" t="s">
        <v>189</v>
      </c>
      <c r="B201" s="90" t="s">
        <v>198</v>
      </c>
      <c r="C201" s="40" t="s">
        <v>167</v>
      </c>
      <c r="D201" s="40" t="s">
        <v>123</v>
      </c>
      <c r="E201" s="58" t="s">
        <v>102</v>
      </c>
      <c r="F201" s="40" t="s">
        <v>141</v>
      </c>
      <c r="G201" s="80">
        <v>48</v>
      </c>
      <c r="H201" s="80"/>
      <c r="I201" s="127">
        <f t="shared" si="15"/>
        <v>48</v>
      </c>
      <c r="J201" s="80"/>
      <c r="K201" s="127">
        <f t="shared" si="16"/>
        <v>48</v>
      </c>
      <c r="L201" s="242">
        <v>0</v>
      </c>
      <c r="M201" s="232">
        <f t="shared" si="14"/>
        <v>0</v>
      </c>
    </row>
    <row r="202" spans="1:13" ht="19.5" customHeight="1">
      <c r="A202" s="44" t="s">
        <v>105</v>
      </c>
      <c r="B202" s="90" t="s">
        <v>198</v>
      </c>
      <c r="C202" s="40" t="s">
        <v>167</v>
      </c>
      <c r="D202" s="40" t="s">
        <v>123</v>
      </c>
      <c r="E202" s="58" t="s">
        <v>104</v>
      </c>
      <c r="F202" s="40"/>
      <c r="G202" s="80">
        <f>G203</f>
        <v>0</v>
      </c>
      <c r="H202" s="80"/>
      <c r="I202" s="127">
        <f t="shared" si="15"/>
        <v>0</v>
      </c>
      <c r="J202" s="80"/>
      <c r="K202" s="127">
        <f t="shared" si="16"/>
        <v>0</v>
      </c>
      <c r="L202" s="242">
        <f>L203</f>
        <v>0</v>
      </c>
      <c r="M202" s="232">
        <v>0</v>
      </c>
    </row>
    <row r="203" spans="1:13" ht="27" customHeight="1">
      <c r="A203" s="44" t="s">
        <v>189</v>
      </c>
      <c r="B203" s="90" t="s">
        <v>198</v>
      </c>
      <c r="C203" s="40" t="s">
        <v>167</v>
      </c>
      <c r="D203" s="40" t="s">
        <v>123</v>
      </c>
      <c r="E203" s="58" t="s">
        <v>104</v>
      </c>
      <c r="F203" s="40" t="s">
        <v>141</v>
      </c>
      <c r="G203" s="80">
        <v>0</v>
      </c>
      <c r="H203" s="80">
        <v>0</v>
      </c>
      <c r="I203" s="127">
        <f t="shared" si="15"/>
        <v>0</v>
      </c>
      <c r="J203" s="80">
        <v>0</v>
      </c>
      <c r="K203" s="127">
        <f t="shared" si="16"/>
        <v>0</v>
      </c>
      <c r="L203" s="242">
        <v>0</v>
      </c>
      <c r="M203" s="232">
        <v>0</v>
      </c>
    </row>
    <row r="204" spans="1:13" ht="27" customHeight="1">
      <c r="A204" s="45" t="s">
        <v>45</v>
      </c>
      <c r="B204" s="90" t="s">
        <v>198</v>
      </c>
      <c r="C204" s="40" t="s">
        <v>167</v>
      </c>
      <c r="D204" s="40" t="s">
        <v>123</v>
      </c>
      <c r="E204" s="58" t="s">
        <v>218</v>
      </c>
      <c r="F204" s="40"/>
      <c r="G204" s="80">
        <f>G205</f>
        <v>0</v>
      </c>
      <c r="H204" s="80">
        <f>H205</f>
        <v>0</v>
      </c>
      <c r="I204" s="127">
        <f t="shared" si="15"/>
        <v>0</v>
      </c>
      <c r="J204" s="80">
        <f>J205</f>
        <v>40</v>
      </c>
      <c r="K204" s="127">
        <f t="shared" si="16"/>
        <v>40</v>
      </c>
      <c r="L204" s="242">
        <f>L205</f>
        <v>0</v>
      </c>
      <c r="M204" s="232">
        <f aca="true" t="shared" si="19" ref="M204:M214">L204/K204*100</f>
        <v>0</v>
      </c>
    </row>
    <row r="205" spans="1:13" ht="27" customHeight="1">
      <c r="A205" s="34" t="s">
        <v>258</v>
      </c>
      <c r="B205" s="90" t="s">
        <v>198</v>
      </c>
      <c r="C205" s="40" t="s">
        <v>167</v>
      </c>
      <c r="D205" s="40" t="s">
        <v>123</v>
      </c>
      <c r="E205" s="58" t="s">
        <v>259</v>
      </c>
      <c r="F205" s="40"/>
      <c r="G205" s="80">
        <f>G206</f>
        <v>0</v>
      </c>
      <c r="H205" s="80">
        <f>H206</f>
        <v>0</v>
      </c>
      <c r="I205" s="127">
        <f t="shared" si="15"/>
        <v>0</v>
      </c>
      <c r="J205" s="80">
        <f>J206</f>
        <v>40</v>
      </c>
      <c r="K205" s="127">
        <f t="shared" si="16"/>
        <v>40</v>
      </c>
      <c r="L205" s="242">
        <f>L206</f>
        <v>0</v>
      </c>
      <c r="M205" s="232">
        <f t="shared" si="19"/>
        <v>0</v>
      </c>
    </row>
    <row r="206" spans="1:13" ht="27" customHeight="1">
      <c r="A206" s="44" t="s">
        <v>189</v>
      </c>
      <c r="B206" s="90" t="s">
        <v>198</v>
      </c>
      <c r="C206" s="40" t="s">
        <v>167</v>
      </c>
      <c r="D206" s="40" t="s">
        <v>123</v>
      </c>
      <c r="E206" s="58" t="s">
        <v>259</v>
      </c>
      <c r="F206" s="40" t="s">
        <v>141</v>
      </c>
      <c r="G206" s="80"/>
      <c r="H206" s="80"/>
      <c r="I206" s="127">
        <f t="shared" si="15"/>
        <v>0</v>
      </c>
      <c r="J206" s="80">
        <v>40</v>
      </c>
      <c r="K206" s="127">
        <f t="shared" si="16"/>
        <v>40</v>
      </c>
      <c r="L206" s="242">
        <v>0</v>
      </c>
      <c r="M206" s="232">
        <f t="shared" si="19"/>
        <v>0</v>
      </c>
    </row>
    <row r="207" spans="1:13" s="22" customFormat="1" ht="39" customHeight="1">
      <c r="A207" s="63" t="s">
        <v>177</v>
      </c>
      <c r="B207" s="89" t="s">
        <v>198</v>
      </c>
      <c r="C207" s="59" t="s">
        <v>182</v>
      </c>
      <c r="D207" s="59"/>
      <c r="E207" s="58"/>
      <c r="F207" s="59"/>
      <c r="G207" s="84">
        <f>G208</f>
        <v>256.7</v>
      </c>
      <c r="H207" s="84">
        <f>H208</f>
        <v>0</v>
      </c>
      <c r="I207" s="128">
        <f aca="true" t="shared" si="20" ref="I207:I214">G207+H207</f>
        <v>256.7</v>
      </c>
      <c r="J207" s="84">
        <f>J208</f>
        <v>0</v>
      </c>
      <c r="K207" s="128">
        <f aca="true" t="shared" si="21" ref="K207:K214">I207+J207</f>
        <v>256.7</v>
      </c>
      <c r="L207" s="251">
        <f>L208</f>
        <v>64.175</v>
      </c>
      <c r="M207" s="233">
        <f t="shared" si="19"/>
        <v>25</v>
      </c>
    </row>
    <row r="208" spans="1:13" s="8" customFormat="1" ht="15.75" customHeight="1">
      <c r="A208" s="32" t="s">
        <v>178</v>
      </c>
      <c r="B208" s="90" t="s">
        <v>198</v>
      </c>
      <c r="C208" s="38" t="s">
        <v>182</v>
      </c>
      <c r="D208" s="38" t="s">
        <v>125</v>
      </c>
      <c r="E208" s="58"/>
      <c r="F208" s="38"/>
      <c r="G208" s="79">
        <f>G210+G212+G213</f>
        <v>256.7</v>
      </c>
      <c r="H208" s="79">
        <f>H209</f>
        <v>0</v>
      </c>
      <c r="I208" s="127">
        <f t="shared" si="20"/>
        <v>256.7</v>
      </c>
      <c r="J208" s="79">
        <f>J209</f>
        <v>0</v>
      </c>
      <c r="K208" s="127">
        <f t="shared" si="21"/>
        <v>256.7</v>
      </c>
      <c r="L208" s="241">
        <f>L210+L212+L213</f>
        <v>64.175</v>
      </c>
      <c r="M208" s="232">
        <f t="shared" si="19"/>
        <v>25</v>
      </c>
    </row>
    <row r="209" spans="1:13" ht="54.75" customHeight="1" hidden="1">
      <c r="A209" s="102" t="s">
        <v>179</v>
      </c>
      <c r="B209" s="90" t="s">
        <v>198</v>
      </c>
      <c r="C209" s="40" t="s">
        <v>182</v>
      </c>
      <c r="D209" s="40" t="s">
        <v>125</v>
      </c>
      <c r="E209" s="58" t="s">
        <v>44</v>
      </c>
      <c r="F209" s="40"/>
      <c r="G209" s="80"/>
      <c r="H209" s="80">
        <f>H210+H211+H212+H213</f>
        <v>0</v>
      </c>
      <c r="I209" s="127">
        <f t="shared" si="20"/>
        <v>0</v>
      </c>
      <c r="J209" s="80">
        <f>J210+J211+J212+J213</f>
        <v>0</v>
      </c>
      <c r="K209" s="127">
        <f t="shared" si="21"/>
        <v>0</v>
      </c>
      <c r="L209" s="242"/>
      <c r="M209" s="232" t="e">
        <f t="shared" si="19"/>
        <v>#DIV/0!</v>
      </c>
    </row>
    <row r="210" spans="1:13" ht="27.75" customHeight="1">
      <c r="A210" s="44" t="s">
        <v>243</v>
      </c>
      <c r="B210" s="90" t="s">
        <v>198</v>
      </c>
      <c r="C210" s="40" t="s">
        <v>182</v>
      </c>
      <c r="D210" s="40" t="s">
        <v>125</v>
      </c>
      <c r="E210" s="58" t="s">
        <v>240</v>
      </c>
      <c r="F210" s="40" t="s">
        <v>134</v>
      </c>
      <c r="G210" s="80">
        <v>118.2</v>
      </c>
      <c r="H210" s="80">
        <v>0</v>
      </c>
      <c r="I210" s="127">
        <f t="shared" si="20"/>
        <v>118.2</v>
      </c>
      <c r="J210" s="80">
        <v>0</v>
      </c>
      <c r="K210" s="127">
        <f t="shared" si="21"/>
        <v>118.2</v>
      </c>
      <c r="L210" s="242">
        <v>29.55</v>
      </c>
      <c r="M210" s="232">
        <f t="shared" si="19"/>
        <v>25</v>
      </c>
    </row>
    <row r="211" spans="1:13" ht="32.25" customHeight="1" hidden="1">
      <c r="A211" s="44" t="s">
        <v>180</v>
      </c>
      <c r="B211" s="90" t="s">
        <v>198</v>
      </c>
      <c r="C211" s="40" t="s">
        <v>182</v>
      </c>
      <c r="D211" s="40" t="s">
        <v>125</v>
      </c>
      <c r="E211" s="58" t="s">
        <v>44</v>
      </c>
      <c r="F211" s="40" t="s">
        <v>134</v>
      </c>
      <c r="G211" s="80" t="e">
        <f>#REF!+#REF!</f>
        <v>#REF!</v>
      </c>
      <c r="H211" s="80"/>
      <c r="I211" s="127" t="e">
        <f t="shared" si="20"/>
        <v>#REF!</v>
      </c>
      <c r="J211" s="80"/>
      <c r="K211" s="127" t="e">
        <f t="shared" si="21"/>
        <v>#REF!</v>
      </c>
      <c r="L211" s="242" t="e">
        <f>#REF!+#REF!</f>
        <v>#REF!</v>
      </c>
      <c r="M211" s="232" t="e">
        <f t="shared" si="19"/>
        <v>#REF!</v>
      </c>
    </row>
    <row r="212" spans="1:13" ht="28.5" customHeight="1">
      <c r="A212" s="44" t="s">
        <v>244</v>
      </c>
      <c r="B212" s="90" t="s">
        <v>198</v>
      </c>
      <c r="C212" s="40" t="s">
        <v>182</v>
      </c>
      <c r="D212" s="40" t="s">
        <v>125</v>
      </c>
      <c r="E212" s="58" t="s">
        <v>241</v>
      </c>
      <c r="F212" s="40" t="s">
        <v>134</v>
      </c>
      <c r="G212" s="80">
        <v>115.1</v>
      </c>
      <c r="H212" s="80">
        <v>0</v>
      </c>
      <c r="I212" s="127">
        <f t="shared" si="20"/>
        <v>115.1</v>
      </c>
      <c r="J212" s="80">
        <v>0</v>
      </c>
      <c r="K212" s="127">
        <f t="shared" si="21"/>
        <v>115.1</v>
      </c>
      <c r="L212" s="242">
        <v>28.775</v>
      </c>
      <c r="M212" s="232">
        <f t="shared" si="19"/>
        <v>25</v>
      </c>
    </row>
    <row r="213" spans="1:13" ht="28.5" customHeight="1">
      <c r="A213" s="44" t="s">
        <v>245</v>
      </c>
      <c r="B213" s="90" t="s">
        <v>198</v>
      </c>
      <c r="C213" s="40" t="s">
        <v>182</v>
      </c>
      <c r="D213" s="40" t="s">
        <v>125</v>
      </c>
      <c r="E213" s="58" t="s">
        <v>242</v>
      </c>
      <c r="F213" s="40" t="s">
        <v>134</v>
      </c>
      <c r="G213" s="80">
        <v>23.4</v>
      </c>
      <c r="H213" s="80">
        <v>0</v>
      </c>
      <c r="I213" s="127">
        <f t="shared" si="20"/>
        <v>23.4</v>
      </c>
      <c r="J213" s="80">
        <v>0</v>
      </c>
      <c r="K213" s="127">
        <f t="shared" si="21"/>
        <v>23.4</v>
      </c>
      <c r="L213" s="242">
        <v>5.85</v>
      </c>
      <c r="M213" s="232">
        <f t="shared" si="19"/>
        <v>25</v>
      </c>
    </row>
    <row r="214" spans="1:13" s="22" customFormat="1" ht="15" customHeight="1">
      <c r="A214" s="54" t="s">
        <v>181</v>
      </c>
      <c r="B214" s="91"/>
      <c r="C214" s="59"/>
      <c r="D214" s="59"/>
      <c r="E214" s="58"/>
      <c r="F214" s="59"/>
      <c r="G214" s="112">
        <f>G10+G66+G76+G83+G106+G138+G194+G207+G189</f>
        <v>19901.100000000002</v>
      </c>
      <c r="H214" s="82">
        <f>H10+H66+H76+H83+H106+H138+H194+H207+H189</f>
        <v>0</v>
      </c>
      <c r="I214" s="128">
        <f t="shared" si="20"/>
        <v>19901.100000000002</v>
      </c>
      <c r="J214" s="82">
        <f>J10+J66+J76+J83+J106+J138+J194+J207+J189</f>
        <v>288.74317999999994</v>
      </c>
      <c r="K214" s="137">
        <f t="shared" si="21"/>
        <v>20189.843180000003</v>
      </c>
      <c r="L214" s="244">
        <f>L10+L66+L76+L83+L106+L138+L194+L207+L189</f>
        <v>3690.7691100000006</v>
      </c>
      <c r="M214" s="233">
        <f t="shared" si="19"/>
        <v>18.280325791019838</v>
      </c>
    </row>
    <row r="216" spans="7:12" ht="15.75" hidden="1">
      <c r="G216" s="93"/>
      <c r="H216" s="93"/>
      <c r="I216" s="93">
        <f>I214-G214</f>
        <v>0</v>
      </c>
      <c r="J216" s="93"/>
      <c r="K216" s="139">
        <f>K214-I214</f>
        <v>288.7431800000013</v>
      </c>
      <c r="L216" s="93"/>
    </row>
    <row r="217" spans="7:12" ht="15.75">
      <c r="G217" s="93"/>
      <c r="H217" s="93"/>
      <c r="I217" s="93"/>
      <c r="J217" s="93"/>
      <c r="K217" s="93"/>
      <c r="L217" s="93"/>
    </row>
    <row r="218" spans="7:12" ht="15.75">
      <c r="G218" s="93"/>
      <c r="H218" s="93"/>
      <c r="I218" s="93"/>
      <c r="J218" s="93"/>
      <c r="K218" s="93"/>
      <c r="L218" s="93"/>
    </row>
    <row r="220" spans="7:12" ht="15.75">
      <c r="G220" s="93"/>
      <c r="H220" s="93"/>
      <c r="I220" s="93"/>
      <c r="J220" s="93"/>
      <c r="K220" s="93"/>
      <c r="L220" s="93"/>
    </row>
    <row r="223" spans="2:12" s="8" customFormat="1" ht="15.75">
      <c r="B223" s="27"/>
      <c r="C223" s="10"/>
      <c r="D223" s="10"/>
      <c r="G223" s="20"/>
      <c r="H223" s="20"/>
      <c r="I223" s="20"/>
      <c r="J223" s="20"/>
      <c r="K223" s="20"/>
      <c r="L223" s="20"/>
    </row>
    <row r="231" spans="2:12" s="8" customFormat="1" ht="15.75">
      <c r="B231" s="27"/>
      <c r="C231" s="10"/>
      <c r="D231" s="10"/>
      <c r="G231" s="20"/>
      <c r="H231" s="20"/>
      <c r="I231" s="20"/>
      <c r="J231" s="20"/>
      <c r="K231" s="20"/>
      <c r="L231" s="20"/>
    </row>
    <row r="243" spans="2:12" s="8" customFormat="1" ht="15.75">
      <c r="B243" s="27"/>
      <c r="C243" s="10"/>
      <c r="D243" s="10"/>
      <c r="G243" s="20"/>
      <c r="H243" s="20"/>
      <c r="I243" s="20"/>
      <c r="J243" s="20"/>
      <c r="K243" s="20"/>
      <c r="L243" s="20"/>
    </row>
    <row r="270" spans="2:12" s="8" customFormat="1" ht="15.75">
      <c r="B270" s="27"/>
      <c r="C270" s="10"/>
      <c r="D270" s="10"/>
      <c r="G270" s="20"/>
      <c r="H270" s="20"/>
      <c r="I270" s="20"/>
      <c r="J270" s="20"/>
      <c r="K270" s="20"/>
      <c r="L270" s="20"/>
    </row>
    <row r="279" spans="2:12" s="8" customFormat="1" ht="15.75">
      <c r="B279" s="27"/>
      <c r="C279" s="10"/>
      <c r="D279" s="10"/>
      <c r="G279" s="20"/>
      <c r="H279" s="20"/>
      <c r="I279" s="20"/>
      <c r="J279" s="20"/>
      <c r="K279" s="20"/>
      <c r="L279" s="20"/>
    </row>
    <row r="290" spans="2:5" ht="15.75">
      <c r="B290" s="92"/>
      <c r="C290" s="11"/>
      <c r="D290" s="11"/>
      <c r="E290" s="2"/>
    </row>
    <row r="291" spans="2:5" ht="15.75">
      <c r="B291" s="92"/>
      <c r="C291" s="11"/>
      <c r="D291" s="11"/>
      <c r="E291" s="2"/>
    </row>
    <row r="292" spans="2:5" ht="15.75">
      <c r="B292" s="92"/>
      <c r="C292" s="11"/>
      <c r="D292" s="11"/>
      <c r="E292" s="2"/>
    </row>
    <row r="293" spans="2:5" ht="15.75">
      <c r="B293" s="92"/>
      <c r="C293" s="11"/>
      <c r="D293" s="11"/>
      <c r="E293" s="2"/>
    </row>
    <row r="294" spans="2:5" ht="15.75">
      <c r="B294" s="92"/>
      <c r="C294" s="11"/>
      <c r="D294" s="11"/>
      <c r="E294" s="2"/>
    </row>
  </sheetData>
  <sheetProtection/>
  <mergeCells count="1">
    <mergeCell ref="A6:M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90" zoomScaleNormal="90" zoomScalePageLayoutView="0" workbookViewId="0" topLeftCell="A4">
      <selection activeCell="A9" sqref="A9"/>
    </sheetView>
  </sheetViews>
  <sheetFormatPr defaultColWidth="9.00390625" defaultRowHeight="12.75"/>
  <cols>
    <col min="1" max="1" width="9.875" style="1" customWidth="1"/>
    <col min="2" max="2" width="23.875" style="1" customWidth="1"/>
    <col min="3" max="3" width="21.25390625" style="201" customWidth="1"/>
    <col min="4" max="4" width="17.25390625" style="201" customWidth="1"/>
    <col min="5" max="5" width="12.25390625" style="1" customWidth="1"/>
    <col min="6" max="6" width="7.25390625" style="1" customWidth="1"/>
    <col min="7" max="16384" width="9.125" style="1" customWidth="1"/>
  </cols>
  <sheetData>
    <row r="1" spans="1:5" ht="15.75">
      <c r="A1" s="141"/>
      <c r="B1" s="140"/>
      <c r="C1" s="199"/>
      <c r="D1" s="199"/>
      <c r="E1" s="202" t="s">
        <v>462</v>
      </c>
    </row>
    <row r="2" spans="1:5" ht="15" customHeight="1">
      <c r="A2" s="141"/>
      <c r="B2" s="140"/>
      <c r="C2" s="199"/>
      <c r="D2" s="199"/>
      <c r="E2" s="228" t="s">
        <v>448</v>
      </c>
    </row>
    <row r="3" spans="1:5" ht="15" customHeight="1">
      <c r="A3" s="141"/>
      <c r="B3" s="140"/>
      <c r="C3" s="199"/>
      <c r="D3" s="199"/>
      <c r="E3" s="228" t="s">
        <v>449</v>
      </c>
    </row>
    <row r="4" spans="1:5" ht="15.75" customHeight="1">
      <c r="A4" s="141"/>
      <c r="B4" s="140"/>
      <c r="C4" s="199"/>
      <c r="D4" s="199"/>
      <c r="E4" s="228" t="s">
        <v>464</v>
      </c>
    </row>
    <row r="5" spans="1:4" ht="15.75">
      <c r="A5" s="141"/>
      <c r="B5" s="140"/>
      <c r="C5" s="200"/>
      <c r="D5" s="200"/>
    </row>
    <row r="6" spans="1:6" ht="31.5" customHeight="1">
      <c r="A6" s="292" t="s">
        <v>454</v>
      </c>
      <c r="B6" s="292"/>
      <c r="C6" s="292"/>
      <c r="D6" s="292"/>
      <c r="E6" s="292"/>
      <c r="F6" s="292"/>
    </row>
    <row r="8" spans="1:6" s="202" customFormat="1" ht="32.25" customHeight="1">
      <c r="A8" s="293" t="s">
        <v>418</v>
      </c>
      <c r="B8" s="293"/>
      <c r="C8" s="296" t="s">
        <v>419</v>
      </c>
      <c r="D8" s="297"/>
      <c r="E8" s="286" t="s">
        <v>450</v>
      </c>
      <c r="F8" s="286" t="s">
        <v>451</v>
      </c>
    </row>
    <row r="9" spans="1:6" s="202" customFormat="1" ht="114.75" customHeight="1">
      <c r="A9" s="144" t="s">
        <v>420</v>
      </c>
      <c r="B9" s="144" t="s">
        <v>421</v>
      </c>
      <c r="C9" s="298"/>
      <c r="D9" s="299"/>
      <c r="E9" s="286"/>
      <c r="F9" s="286"/>
    </row>
    <row r="10" spans="1:6" s="204" customFormat="1" ht="15">
      <c r="A10" s="203" t="s">
        <v>422</v>
      </c>
      <c r="B10" s="28" t="s">
        <v>423</v>
      </c>
      <c r="C10" s="293">
        <v>3</v>
      </c>
      <c r="D10" s="293"/>
      <c r="E10" s="26">
        <v>4</v>
      </c>
      <c r="F10" s="26">
        <v>5</v>
      </c>
    </row>
    <row r="11" spans="1:6" s="206" customFormat="1" ht="30.75" customHeight="1">
      <c r="A11" s="24" t="s">
        <v>198</v>
      </c>
      <c r="B11" s="205" t="s">
        <v>424</v>
      </c>
      <c r="C11" s="294" t="s">
        <v>425</v>
      </c>
      <c r="D11" s="295"/>
      <c r="E11" s="211">
        <f>E12</f>
        <v>1838.243180000005</v>
      </c>
      <c r="F11" s="254">
        <f>F12</f>
        <v>-861.4916899999994</v>
      </c>
    </row>
    <row r="12" spans="1:6" s="206" customFormat="1" ht="27.75" customHeight="1">
      <c r="A12" s="24" t="s">
        <v>198</v>
      </c>
      <c r="B12" s="205" t="s">
        <v>426</v>
      </c>
      <c r="C12" s="294" t="s">
        <v>427</v>
      </c>
      <c r="D12" s="295"/>
      <c r="E12" s="211">
        <f>E13+E17</f>
        <v>1838.243180000005</v>
      </c>
      <c r="F12" s="254">
        <f>F13+F17</f>
        <v>-861.4916899999994</v>
      </c>
    </row>
    <row r="13" spans="1:6" s="209" customFormat="1" ht="18.75" customHeight="1">
      <c r="A13" s="24" t="s">
        <v>198</v>
      </c>
      <c r="B13" s="207" t="s">
        <v>428</v>
      </c>
      <c r="C13" s="290" t="s">
        <v>429</v>
      </c>
      <c r="D13" s="291"/>
      <c r="E13" s="208">
        <f aca="true" t="shared" si="0" ref="E13:F15">E14</f>
        <v>-18351.6</v>
      </c>
      <c r="F13" s="256">
        <f t="shared" si="0"/>
        <v>-4552.2608</v>
      </c>
    </row>
    <row r="14" spans="1:6" s="202" customFormat="1" ht="24" customHeight="1">
      <c r="A14" s="24" t="s">
        <v>198</v>
      </c>
      <c r="B14" s="203" t="s">
        <v>430</v>
      </c>
      <c r="C14" s="288" t="s">
        <v>431</v>
      </c>
      <c r="D14" s="289"/>
      <c r="E14" s="210">
        <f t="shared" si="0"/>
        <v>-18351.6</v>
      </c>
      <c r="F14" s="257">
        <f t="shared" si="0"/>
        <v>-4552.2608</v>
      </c>
    </row>
    <row r="15" spans="1:6" s="202" customFormat="1" ht="29.25" customHeight="1">
      <c r="A15" s="24" t="s">
        <v>198</v>
      </c>
      <c r="B15" s="203" t="s">
        <v>432</v>
      </c>
      <c r="C15" s="288" t="s">
        <v>433</v>
      </c>
      <c r="D15" s="289"/>
      <c r="E15" s="210">
        <f t="shared" si="0"/>
        <v>-18351.6</v>
      </c>
      <c r="F15" s="257">
        <f t="shared" si="0"/>
        <v>-4552.2608</v>
      </c>
    </row>
    <row r="16" spans="1:6" s="202" customFormat="1" ht="30" customHeight="1">
      <c r="A16" s="24" t="s">
        <v>198</v>
      </c>
      <c r="B16" s="203" t="s">
        <v>434</v>
      </c>
      <c r="C16" s="288" t="s">
        <v>435</v>
      </c>
      <c r="D16" s="289"/>
      <c r="E16" s="210">
        <f>-доходы!K91</f>
        <v>-18351.6</v>
      </c>
      <c r="F16" s="257">
        <f>-доходы!L91</f>
        <v>-4552.2608</v>
      </c>
    </row>
    <row r="17" spans="1:6" s="209" customFormat="1" ht="17.25" customHeight="1">
      <c r="A17" s="24" t="s">
        <v>198</v>
      </c>
      <c r="B17" s="207" t="s">
        <v>436</v>
      </c>
      <c r="C17" s="290" t="s">
        <v>437</v>
      </c>
      <c r="D17" s="291"/>
      <c r="E17" s="212">
        <f aca="true" t="shared" si="1" ref="E17:F19">E18</f>
        <v>20189.843180000003</v>
      </c>
      <c r="F17" s="256">
        <f t="shared" si="1"/>
        <v>3690.7691100000006</v>
      </c>
    </row>
    <row r="18" spans="1:6" s="202" customFormat="1" ht="25.5" customHeight="1">
      <c r="A18" s="24" t="s">
        <v>198</v>
      </c>
      <c r="B18" s="203" t="s">
        <v>438</v>
      </c>
      <c r="C18" s="288" t="s">
        <v>439</v>
      </c>
      <c r="D18" s="289"/>
      <c r="E18" s="213">
        <f t="shared" si="1"/>
        <v>20189.843180000003</v>
      </c>
      <c r="F18" s="257">
        <f t="shared" si="1"/>
        <v>3690.7691100000006</v>
      </c>
    </row>
    <row r="19" spans="1:6" s="202" customFormat="1" ht="29.25" customHeight="1">
      <c r="A19" s="24" t="s">
        <v>198</v>
      </c>
      <c r="B19" s="203" t="s">
        <v>440</v>
      </c>
      <c r="C19" s="288" t="s">
        <v>441</v>
      </c>
      <c r="D19" s="289"/>
      <c r="E19" s="213">
        <f t="shared" si="1"/>
        <v>20189.843180000003</v>
      </c>
      <c r="F19" s="257">
        <f t="shared" si="1"/>
        <v>3690.7691100000006</v>
      </c>
    </row>
    <row r="20" spans="1:6" s="202" customFormat="1" ht="31.5" customHeight="1">
      <c r="A20" s="24" t="s">
        <v>198</v>
      </c>
      <c r="B20" s="203" t="s">
        <v>442</v>
      </c>
      <c r="C20" s="288" t="s">
        <v>443</v>
      </c>
      <c r="D20" s="289"/>
      <c r="E20" s="213">
        <f>'расх 16 г'!K214</f>
        <v>20189.843180000003</v>
      </c>
      <c r="F20" s="257">
        <f>'расх 16 г'!L214</f>
        <v>3690.7691100000006</v>
      </c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6" ht="15.75">
      <c r="A24" s="2"/>
      <c r="B24" s="2"/>
      <c r="E24" s="138"/>
      <c r="F24" s="138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</sheetData>
  <sheetProtection/>
  <mergeCells count="16">
    <mergeCell ref="F8:F9"/>
    <mergeCell ref="A6:F6"/>
    <mergeCell ref="C18:D18"/>
    <mergeCell ref="C19:D19"/>
    <mergeCell ref="C10:D10"/>
    <mergeCell ref="C11:D11"/>
    <mergeCell ref="C12:D12"/>
    <mergeCell ref="C13:D13"/>
    <mergeCell ref="A8:B8"/>
    <mergeCell ref="C8:D9"/>
    <mergeCell ref="E8:E9"/>
    <mergeCell ref="C20:D20"/>
    <mergeCell ref="C14:D14"/>
    <mergeCell ref="C15:D15"/>
    <mergeCell ref="C16:D16"/>
    <mergeCell ref="C17:D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66.375" style="1" customWidth="1"/>
    <col min="2" max="3" width="12.375" style="7" customWidth="1"/>
    <col min="4" max="4" width="7.25390625" style="1" customWidth="1"/>
    <col min="5" max="16384" width="9.125" style="1" customWidth="1"/>
  </cols>
  <sheetData>
    <row r="1" spans="2:4" ht="13.5" customHeight="1">
      <c r="B1" s="202" t="s">
        <v>444</v>
      </c>
      <c r="C1" s="202"/>
      <c r="D1" s="140"/>
    </row>
    <row r="2" spans="2:4" ht="15" customHeight="1">
      <c r="B2" s="228" t="s">
        <v>448</v>
      </c>
      <c r="C2" s="228"/>
      <c r="D2" s="140"/>
    </row>
    <row r="3" spans="2:4" ht="15" customHeight="1">
      <c r="B3" s="228" t="s">
        <v>449</v>
      </c>
      <c r="C3" s="228"/>
      <c r="D3" s="140"/>
    </row>
    <row r="4" spans="2:4" ht="15" customHeight="1">
      <c r="B4" s="228" t="s">
        <v>464</v>
      </c>
      <c r="C4" s="228"/>
      <c r="D4" s="140"/>
    </row>
    <row r="5" spans="2:3" ht="15.75">
      <c r="B5" s="214"/>
      <c r="C5" s="214"/>
    </row>
    <row r="6" spans="1:4" ht="32.25" customHeight="1">
      <c r="A6" s="300" t="s">
        <v>455</v>
      </c>
      <c r="B6" s="300"/>
      <c r="C6" s="300"/>
      <c r="D6" s="300"/>
    </row>
    <row r="7" spans="1:3" ht="15.75">
      <c r="A7" s="215"/>
      <c r="B7" s="216"/>
      <c r="C7" s="216"/>
    </row>
    <row r="8" spans="1:4" ht="54" customHeight="1">
      <c r="A8" s="217" t="s">
        <v>2</v>
      </c>
      <c r="B8" s="258" t="s">
        <v>450</v>
      </c>
      <c r="C8" s="258" t="s">
        <v>451</v>
      </c>
      <c r="D8" s="230" t="s">
        <v>452</v>
      </c>
    </row>
    <row r="9" spans="1:4" ht="15.75">
      <c r="A9" s="217">
        <v>1</v>
      </c>
      <c r="B9" s="217">
        <v>2</v>
      </c>
      <c r="C9" s="217">
        <v>3</v>
      </c>
      <c r="D9" s="217">
        <v>4</v>
      </c>
    </row>
    <row r="10" spans="1:5" ht="51.75" customHeight="1">
      <c r="A10" s="218" t="s">
        <v>3</v>
      </c>
      <c r="B10" s="219">
        <f>'расх 16 г'!K89</f>
        <v>1417.1</v>
      </c>
      <c r="C10" s="219">
        <f>'расх 16 г'!L89</f>
        <v>0</v>
      </c>
      <c r="D10" s="259">
        <f>C10/B10*100</f>
        <v>0</v>
      </c>
      <c r="E10" s="220"/>
    </row>
    <row r="11" spans="1:4" ht="49.5" customHeight="1">
      <c r="A11" s="218" t="s">
        <v>4</v>
      </c>
      <c r="B11" s="221">
        <f>'расх 16 г'!K93</f>
        <v>600</v>
      </c>
      <c r="C11" s="221">
        <f>'расх 16 г'!L93</f>
        <v>0</v>
      </c>
      <c r="D11" s="259">
        <f aca="true" t="shared" si="0" ref="D11:D17">C11/B11*100</f>
        <v>0</v>
      </c>
    </row>
    <row r="12" spans="1:4" ht="34.5" customHeight="1">
      <c r="A12" s="218" t="s">
        <v>5</v>
      </c>
      <c r="B12" s="221">
        <f>'расх 16 г'!K97</f>
        <v>50</v>
      </c>
      <c r="C12" s="221">
        <f>'расх 16 г'!L97</f>
        <v>0</v>
      </c>
      <c r="D12" s="259">
        <f t="shared" si="0"/>
        <v>0</v>
      </c>
    </row>
    <row r="13" spans="1:4" ht="46.5" customHeight="1">
      <c r="A13" s="218" t="s">
        <v>6</v>
      </c>
      <c r="B13" s="221">
        <f>'расх 16 г'!K102</f>
        <v>50</v>
      </c>
      <c r="C13" s="221">
        <f>'расх 16 г'!L102</f>
        <v>0</v>
      </c>
      <c r="D13" s="259">
        <f t="shared" si="0"/>
        <v>0</v>
      </c>
    </row>
    <row r="14" spans="1:4" ht="39.75" customHeight="1">
      <c r="A14" s="218" t="s">
        <v>7</v>
      </c>
      <c r="B14" s="221">
        <f>'расх 16 г'!K123</f>
        <v>200</v>
      </c>
      <c r="C14" s="221">
        <f>'расх 16 г'!L123</f>
        <v>0</v>
      </c>
      <c r="D14" s="259">
        <f t="shared" si="0"/>
        <v>0</v>
      </c>
    </row>
    <row r="15" spans="1:4" ht="38.25" customHeight="1" hidden="1">
      <c r="A15" s="218" t="s">
        <v>8</v>
      </c>
      <c r="B15" s="222">
        <v>0</v>
      </c>
      <c r="C15" s="222">
        <v>0</v>
      </c>
      <c r="D15" s="259" t="e">
        <f t="shared" si="0"/>
        <v>#DIV/0!</v>
      </c>
    </row>
    <row r="16" spans="1:4" ht="51" customHeight="1">
      <c r="A16" s="223" t="s">
        <v>9</v>
      </c>
      <c r="B16" s="224">
        <f>'расх 16 г'!K196</f>
        <v>127</v>
      </c>
      <c r="C16" s="224">
        <f>'расх 16 г'!L196</f>
        <v>29</v>
      </c>
      <c r="D16" s="259">
        <f t="shared" si="0"/>
        <v>22.83464566929134</v>
      </c>
    </row>
    <row r="17" spans="1:4" ht="15.75">
      <c r="A17" s="225" t="s">
        <v>181</v>
      </c>
      <c r="B17" s="226">
        <f>SUM(B10:B16)</f>
        <v>2444.1</v>
      </c>
      <c r="C17" s="226">
        <f>SUM(C10:C16)</f>
        <v>29</v>
      </c>
      <c r="D17" s="260">
        <f t="shared" si="0"/>
        <v>1.186530829344135</v>
      </c>
    </row>
  </sheetData>
  <sheetProtection/>
  <mergeCells count="1"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0" zoomScaleNormal="90" zoomScalePageLayoutView="0" workbookViewId="0" topLeftCell="A1">
      <selection activeCell="J16" sqref="J16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7" t="s">
        <v>1</v>
      </c>
      <c r="I1" s="202"/>
      <c r="J1" s="202"/>
    </row>
    <row r="2" spans="8:10" ht="15.75" customHeight="1">
      <c r="H2" s="7" t="s">
        <v>456</v>
      </c>
      <c r="I2" s="261"/>
      <c r="J2" s="261"/>
    </row>
    <row r="3" spans="8:10" ht="15.75">
      <c r="H3" s="129" t="s">
        <v>449</v>
      </c>
      <c r="I3" s="202"/>
      <c r="J3" s="202"/>
    </row>
    <row r="4" ht="15.75">
      <c r="H4" s="13" t="s">
        <v>464</v>
      </c>
    </row>
    <row r="6" spans="1:10" ht="63.75" customHeight="1">
      <c r="A6" s="304" t="s">
        <v>461</v>
      </c>
      <c r="B6" s="304"/>
      <c r="C6" s="304"/>
      <c r="D6" s="304"/>
      <c r="E6" s="304"/>
      <c r="F6" s="304"/>
      <c r="G6" s="304"/>
      <c r="H6" s="304"/>
      <c r="I6" s="304"/>
      <c r="J6" s="304"/>
    </row>
    <row r="9" ht="15.75">
      <c r="A9" s="1" t="s">
        <v>457</v>
      </c>
    </row>
    <row r="10" spans="1:10" ht="24" customHeight="1">
      <c r="A10" s="305" t="s">
        <v>458</v>
      </c>
      <c r="B10" s="306"/>
      <c r="C10" s="306"/>
      <c r="D10" s="306"/>
      <c r="E10" s="306"/>
      <c r="F10" s="306"/>
      <c r="G10" s="306"/>
      <c r="H10" s="306"/>
      <c r="I10" s="307"/>
      <c r="J10" s="231">
        <v>20</v>
      </c>
    </row>
    <row r="11" spans="1:10" ht="15.75">
      <c r="A11" s="301" t="s">
        <v>459</v>
      </c>
      <c r="B11" s="302"/>
      <c r="C11" s="302"/>
      <c r="D11" s="302"/>
      <c r="E11" s="302"/>
      <c r="F11" s="302"/>
      <c r="G11" s="302"/>
      <c r="H11" s="302"/>
      <c r="I11" s="303"/>
      <c r="J11" s="231">
        <v>14</v>
      </c>
    </row>
    <row r="13" ht="15.75">
      <c r="A13" s="1" t="s">
        <v>460</v>
      </c>
    </row>
    <row r="14" spans="1:10" ht="24" customHeight="1">
      <c r="A14" s="305" t="s">
        <v>458</v>
      </c>
      <c r="B14" s="306"/>
      <c r="C14" s="306"/>
      <c r="D14" s="306"/>
      <c r="E14" s="306"/>
      <c r="F14" s="306"/>
      <c r="G14" s="306"/>
      <c r="H14" s="306"/>
      <c r="I14" s="307"/>
      <c r="J14" s="231">
        <v>1142285</v>
      </c>
    </row>
    <row r="15" spans="1:10" ht="15.75">
      <c r="A15" s="301" t="s">
        <v>459</v>
      </c>
      <c r="B15" s="302"/>
      <c r="C15" s="302"/>
      <c r="D15" s="302"/>
      <c r="E15" s="302"/>
      <c r="F15" s="302"/>
      <c r="G15" s="302"/>
      <c r="H15" s="302"/>
      <c r="I15" s="303"/>
      <c r="J15" s="231">
        <v>578281.56</v>
      </c>
    </row>
  </sheetData>
  <sheetProtection/>
  <mergeCells count="5">
    <mergeCell ref="A15:I15"/>
    <mergeCell ref="A6:J6"/>
    <mergeCell ref="A10:I10"/>
    <mergeCell ref="A11:I11"/>
    <mergeCell ref="A14:I1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oksana</cp:lastModifiedBy>
  <cp:lastPrinted>2016-07-07T08:01:57Z</cp:lastPrinted>
  <dcterms:created xsi:type="dcterms:W3CDTF">2007-12-24T02:44:39Z</dcterms:created>
  <dcterms:modified xsi:type="dcterms:W3CDTF">2016-07-08T02:21:39Z</dcterms:modified>
  <cp:category/>
  <cp:version/>
  <cp:contentType/>
  <cp:contentStatus/>
</cp:coreProperties>
</file>