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922" activeTab="3"/>
  </bookViews>
  <sheets>
    <sheet name="Доходы 2020 " sheetId="1" r:id="rId1"/>
    <sheet name="расходы 2020г" sheetId="2" r:id="rId2"/>
    <sheet name="Источники 2020" sheetId="3" r:id="rId3"/>
    <sheet name="целев 2019" sheetId="4" r:id="rId4"/>
    <sheet name="Численность" sheetId="5" r:id="rId5"/>
  </sheets>
  <externalReferences>
    <externalReference r:id="rId8"/>
  </externalReferences>
  <definedNames>
    <definedName name="_xlnm.Print_Area" localSheetId="0">'Доходы 2020 '!$A$1:$K$120</definedName>
    <definedName name="_xlnm.Print_Area" localSheetId="1">'расходы 2020г'!$A$1:$U$362</definedName>
    <definedName name="_xlnm.Print_Area" localSheetId="3">'целев 2019'!$A$1:$I$226</definedName>
  </definedNames>
  <calcPr fullCalcOnLoad="1"/>
</workbook>
</file>

<file path=xl/sharedStrings.xml><?xml version="1.0" encoding="utf-8"?>
<sst xmlns="http://schemas.openxmlformats.org/spreadsheetml/2006/main" count="3414" uniqueCount="580">
  <si>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</si>
  <si>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</si>
  <si>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</si>
  <si>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</si>
  <si>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</si>
  <si>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</si>
  <si>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</si>
  <si>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</si>
  <si>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</si>
  <si>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</si>
  <si>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тяжеловестныхи и (или) крупногабаритных грузов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</si>
  <si>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</si>
  <si>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</si>
  <si>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</si>
  <si>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</si>
  <si>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</si>
  <si>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</si>
  <si>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</si>
  <si>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</si>
  <si>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</si>
  <si>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государственную регистрацию актов гражданского состояния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</si>
  <si>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</si>
  <si>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</si>
  <si>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</si>
  <si>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</si>
  <si>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</si>
  <si>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</si>
  <si>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Прочие неналоговые доходы бюджетов городских поселений</t>
  </si>
  <si>
    <t>Наименование налога (сбора)</t>
  </si>
  <si>
    <t>2015 год, тыс. рублей</t>
  </si>
  <si>
    <t>Уточнение</t>
  </si>
  <si>
    <t>ДОХОДЫ</t>
  </si>
  <si>
    <t>101</t>
  </si>
  <si>
    <t>00000</t>
  </si>
  <si>
    <t>00</t>
  </si>
  <si>
    <t>0000</t>
  </si>
  <si>
    <t>000</t>
  </si>
  <si>
    <t>НАЛОГ НА ПРИБЫЛЬ, ДОХОДЫ</t>
  </si>
  <si>
    <t>02000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</si>
  <si>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</si>
  <si>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</si>
  <si>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</si>
  <si>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</si>
  <si>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</si>
  <si>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</si>
  <si>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</si>
  <si>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</si>
  <si>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</si>
  <si>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103</t>
  </si>
  <si>
    <t>НАЛОГИ НА ТОВАРЫ (РАБОТЫ, УСЛУГИ), РЕАЛИЗУЕМЫЕ НА ТЕРРИТОРИИ РОССИЙСКОЙ ФЕДЕРАЦИИ</t>
  </si>
  <si>
    <t>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</si>
  <si>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</si>
  <si>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</si>
  <si>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</si>
  <si>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</si>
  <si>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</si>
  <si>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</si>
  <si>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</si>
  <si>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</si>
  <si>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</si>
  <si>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</si>
  <si>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</si>
  <si>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</si>
  <si>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</si>
  <si>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</si>
  <si>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</si>
  <si>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</si>
  <si>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</si>
  <si>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</si>
  <si>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</si>
  <si>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</si>
  <si>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</si>
  <si>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</si>
  <si>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</si>
  <si>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</si>
  <si>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</si>
  <si>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</si>
  <si>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</si>
  <si>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</si>
  <si>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</si>
  <si>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</si>
  <si>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</si>
  <si>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НАЛОГИ НА ИМУЩЕСТВО</t>
  </si>
  <si>
    <t>01030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</si>
  <si>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</si>
  <si>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06000</t>
  </si>
  <si>
    <t xml:space="preserve">Земельный налог 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</si>
  <si>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</si>
  <si>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</si>
  <si>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</si>
  <si>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</si>
  <si>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</si>
  <si>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</si>
  <si>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</si>
  <si>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</si>
  <si>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</si>
  <si>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 xml:space="preserve">Земельный налог  (по  обязательствам,  возникшим  до 1 января 2006 года)  </t>
  </si>
  <si>
    <t>ДОХОДЫ ОТ ИСПОЛЬЗОВАНИЯ ИМУЩЕСТВА, НАХОДЯЩЕГОСЯ В ГОСУДАРСТВЕННОЙ И МУНИЦИПАЛЬНОЙ СОБСТВЕННОСТИ</t>
  </si>
  <si>
    <t>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</si>
  <si>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</si>
  <si>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</si>
  <si>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</si>
  <si>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</si>
  <si>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</si>
  <si>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</si>
  <si>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09045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</si>
  <si>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</si>
  <si>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</si>
  <si>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</si>
  <si>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</si>
  <si>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</si>
  <si>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</si>
  <si>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</si>
  <si>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</si>
  <si>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</si>
  <si>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Прочие доходы от оказания платных услуг (работ) получателями средств бюджетов городских поселений</t>
  </si>
  <si>
    <t>02995</t>
  </si>
  <si>
    <t>114</t>
  </si>
  <si>
    <t>ДОХОДЫ ОТ ПРОДАЖИ МАТЕРИАЛЬНЫХ И НЕМАТЕРИАЛЬНЫХ АКТИВОВ</t>
  </si>
  <si>
    <t>01050</t>
  </si>
  <si>
    <t>410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</si>
  <si>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</si>
  <si>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</si>
  <si>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</si>
  <si>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</si>
  <si>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440</t>
  </si>
  <si>
    <t>03050</t>
  </si>
  <si>
    <t>420</t>
  </si>
  <si>
    <t>06013</t>
  </si>
  <si>
    <t>430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</si>
  <si>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</si>
  <si>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116</t>
  </si>
  <si>
    <t>ШТРАФЫ, САНКЦИИ, ВОЗМЕЩЕНИЕ УЩЕРБА</t>
  </si>
  <si>
    <t>23050</t>
  </si>
  <si>
    <t>140</t>
  </si>
  <si>
    <t>23051</t>
  </si>
  <si>
    <t>23052</t>
  </si>
  <si>
    <t>32000</t>
  </si>
  <si>
    <t>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</si>
  <si>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</si>
  <si>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</si>
  <si>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</si>
  <si>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46000</t>
  </si>
  <si>
    <t>51040</t>
  </si>
  <si>
    <t>11064</t>
  </si>
  <si>
    <t>117</t>
  </si>
  <si>
    <t>ПРОЧИЕ НЕНАЛОГОВЫЕ ДОХОДЫ</t>
  </si>
  <si>
    <t>180</t>
  </si>
  <si>
    <t>Невыясненные поступления</t>
  </si>
  <si>
    <t>05050</t>
  </si>
  <si>
    <t>Итого налоговых и неналоговых доходов</t>
  </si>
  <si>
    <t>Безвозмездные поступления</t>
  </si>
  <si>
    <t>202</t>
  </si>
  <si>
    <t>10000</t>
  </si>
  <si>
    <t>Дотации бюджетам бюджетной системы Российской Федерации</t>
  </si>
  <si>
    <t>15001</t>
  </si>
  <si>
    <t>150</t>
  </si>
  <si>
    <t>0000000</t>
  </si>
  <si>
    <t>Субсидии бюджтам 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</si>
  <si>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25555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</si>
  <si>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</si>
  <si>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</si>
  <si>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20303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</si>
  <si>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</si>
  <si>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151</t>
  </si>
  <si>
    <t>30000</t>
  </si>
  <si>
    <t>Субвенции бюджетам бюджетной системы Российской Федерации</t>
  </si>
  <si>
    <t>30024</t>
  </si>
  <si>
    <t>Субвенции местным бюджетам на выполнение передаваемых полномочий субъектов Российской Федерации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</si>
  <si>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</si>
  <si>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</si>
  <si>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35118</t>
  </si>
  <si>
    <t>35930</t>
  </si>
  <si>
    <t>03999</t>
  </si>
  <si>
    <t>04025</t>
  </si>
  <si>
    <t>04041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</si>
  <si>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</si>
  <si>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04052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</si>
  <si>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</si>
  <si>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04053</t>
  </si>
  <si>
    <t>09024</t>
  </si>
  <si>
    <t>208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</si>
  <si>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</si>
  <si>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</si>
  <si>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219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</si>
  <si>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</si>
  <si>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ВСЕГО ДОХОДОВ: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</si>
  <si>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</si>
  <si>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</si>
  <si>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</si>
  <si>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</si>
  <si>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</si>
  <si>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</si>
  <si>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</si>
  <si>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</si>
  <si>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</si>
  <si>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</si>
  <si>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</si>
  <si>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</si>
  <si>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</si>
  <si>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</si>
  <si>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</si>
  <si>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</si>
  <si>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Публичные нормативные социальные выплаты гражданам</t>
  </si>
  <si>
    <t xml:space="preserve">Межбюджетные трансферты   </t>
  </si>
  <si>
    <t>500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</si>
  <si>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</si>
  <si>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</si>
  <si>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</si>
  <si>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</si>
  <si>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</si>
  <si>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</si>
  <si>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</si>
  <si>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</si>
  <si>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</si>
  <si>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май</t>
  </si>
  <si>
    <t>МП "Благоустройство зоны отдыха "Алея Победы" на территории Приамурского городского поселения на 2020 год"</t>
  </si>
  <si>
    <t>12 0 00 00000</t>
  </si>
  <si>
    <t>Основное мероприятие" Благоустройство Алеи Победы"</t>
  </si>
  <si>
    <t>12 0 01 00000</t>
  </si>
  <si>
    <t>12 0 01 05010</t>
  </si>
  <si>
    <t>Полномочия на осуществление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</si>
  <si>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Социальное обеспечение и иные выплаты населению</t>
  </si>
  <si>
    <t>300</t>
  </si>
  <si>
    <t>Улучшение транспортно-эксплуатационного состояния автомобильных дорог общего пользования местного значения для безопасности движения автомобильного транспорта</t>
  </si>
  <si>
    <t>Ремонт автомобильных дорог общего пользования местного значения</t>
  </si>
  <si>
    <t>Установка дорожных знаков,устройство искуственных поверхностей</t>
  </si>
  <si>
    <t>Мероприятия по разработке проекта организации дорожного движения</t>
  </si>
  <si>
    <t>Проведение конкурса на лучшее  оформление предприятий торговли и общественного питания</t>
  </si>
  <si>
    <t>02 2 00 00000</t>
  </si>
  <si>
    <t>Подпрограмма "Энергосбережение и повышение энергетической эффективности на территории муниципального образования</t>
  </si>
  <si>
    <t>02 2 01 00000</t>
  </si>
  <si>
    <t>83 4 00 90060</t>
  </si>
  <si>
    <t>02 3 01 60020</t>
  </si>
  <si>
    <t>02 3 01 60030</t>
  </si>
  <si>
    <t>Обеспечение комфортных условий проживания населения и создания эстетической привлекательности поселка</t>
  </si>
  <si>
    <t>01 1 03 00000</t>
  </si>
  <si>
    <t>01 1 03 00213</t>
  </si>
  <si>
    <t>02 2 01 04081</t>
  </si>
  <si>
    <t>834 00 52100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</si>
  <si>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</si>
  <si>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</si>
  <si>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</si>
  <si>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</si>
  <si>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</si>
  <si>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</si>
  <si>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Организация мероприятий по подготовке, участию, проведению спортивных мероприятий</t>
  </si>
  <si>
    <t>Жилищное хозяйство</t>
  </si>
  <si>
    <t>831</t>
  </si>
  <si>
    <t>83 4 00 35150</t>
  </si>
  <si>
    <t>ГРБС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</si>
  <si>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</si>
  <si>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</si>
  <si>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</si>
  <si>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</si>
  <si>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</si>
  <si>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</si>
  <si>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</si>
  <si>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</si>
  <si>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</si>
  <si>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</si>
  <si>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</si>
  <si>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</si>
  <si>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</si>
  <si>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</si>
  <si>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</si>
  <si>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</si>
  <si>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</si>
  <si>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</si>
  <si>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</si>
  <si>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</si>
  <si>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</si>
  <si>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</si>
  <si>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</si>
  <si>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</si>
  <si>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</si>
  <si>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</si>
  <si>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</si>
  <si>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</si>
  <si>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</si>
  <si>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</si>
  <si>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</si>
  <si>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</si>
  <si>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</si>
  <si>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</si>
  <si>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</si>
  <si>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</si>
  <si>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</si>
  <si>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</si>
  <si>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</si>
  <si>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</si>
  <si>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</si>
  <si>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</si>
  <si>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</si>
  <si>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</si>
  <si>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</si>
  <si>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</si>
  <si>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</si>
  <si>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</si>
  <si>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</si>
  <si>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</si>
  <si>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</si>
  <si>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</si>
  <si>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</si>
  <si>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</si>
  <si>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110</t>
  </si>
  <si>
    <t>Межбюджетные трансферты выделенные из фонда непредвиденных расходов администрации муниципального района</t>
  </si>
  <si>
    <t>Прочая закупка товаров, работ и услуг для обеспечения государственных (муниципальных) нужд</t>
  </si>
  <si>
    <t>834 00 70050</t>
  </si>
  <si>
    <t>МП"Развитие муниципальной службы в администрации Приамурского городского поселения на 2020-2022 годы"</t>
  </si>
  <si>
    <t>08 0 00 00000</t>
  </si>
  <si>
    <t>08 0 01 00000</t>
  </si>
  <si>
    <t>08 0 01 04011</t>
  </si>
  <si>
    <t>МП"Управление муниципальным имуществом и земельными ресурсами на территории Приамурского городского поселения"на 2020год и плановый период 2021-2022 годов"</t>
  </si>
  <si>
    <t>06 0 00 00000</t>
  </si>
  <si>
    <t>Основное мероприятие "Содержание муниципального имущества"</t>
  </si>
  <si>
    <t>06 0 01 00000</t>
  </si>
  <si>
    <t>06 0 01 90030</t>
  </si>
  <si>
    <t>06 0 01 90020</t>
  </si>
  <si>
    <t>83 3 00 59300</t>
  </si>
  <si>
    <t>МП"Сохранность автомобильных дорог общего пользования местного значения на территории Приамурского городского поселения"на 2020-2022 годы"</t>
  </si>
  <si>
    <t>Основное мероприятие" Сохранность автомобильных дорог на территориимуниципального образования" Приамурское городское поселение"</t>
  </si>
  <si>
    <t>02 0 01 00000</t>
  </si>
  <si>
    <t>02 0 01 04021</t>
  </si>
  <si>
    <t>02 0 01 04022</t>
  </si>
  <si>
    <t>02 0 01 04023</t>
  </si>
  <si>
    <t>02 0 01 04024</t>
  </si>
  <si>
    <t>МП"Содействие развитию малого и среднего предпринимательства на территории Приамурского городского поселения на  2020 - 2022 годоы"</t>
  </si>
  <si>
    <t>Основное мероприятие" Проведение конкурса на лучшее  оформление предприятий торговли и общественного питания на территориимуниципального образования" Приамурское городское поселение"</t>
  </si>
  <si>
    <t>03 0 01 04061</t>
  </si>
  <si>
    <t>Развитие сети автомобильных дорог (развитие транспортной инфраструктуры на сельских территориях на 2020 год)</t>
  </si>
  <si>
    <t>83 4 00 R5670</t>
  </si>
  <si>
    <t>МП"Благоустройство территории Приамурского городского поселения на 2020-2022 годоы"</t>
  </si>
  <si>
    <t>05 0 00 00000</t>
  </si>
  <si>
    <t>Повышение уровня благоустройства на территории Приамурского городского поселения</t>
  </si>
  <si>
    <t>05 0 01 00000</t>
  </si>
  <si>
    <t>05 0 01 60010</t>
  </si>
  <si>
    <t>Обеспечение функционирования муниципального казенного учреждения "Централизованное хозяйственное управление" МО "Приамурское городское поселение"</t>
  </si>
  <si>
    <t>05 0 01 60040</t>
  </si>
  <si>
    <t>05 0 01 60050</t>
  </si>
  <si>
    <t>05 0 02 00000</t>
  </si>
  <si>
    <t>Расходы на выплаты по оплате труда работников "ЦХУ"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</si>
  <si>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</si>
  <si>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</si>
  <si>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</si>
  <si>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(оказание услуг) "ЦХУ"</t>
  </si>
  <si>
    <t>05 0 02 00215</t>
  </si>
  <si>
    <t>05 0 02 00295</t>
  </si>
  <si>
    <t>МП"Формирование комфортной городской среды на 2020 и плановый период2021-2022 годов"</t>
  </si>
  <si>
    <t>07 0 00 00000</t>
  </si>
  <si>
    <t>07 0 F2 00000</t>
  </si>
  <si>
    <t>07 0 F2 55550</t>
  </si>
  <si>
    <t>МП Культура муниципального образования "Приамурское городское поселение" на 2020-2022 годы</t>
  </si>
  <si>
    <t>Организация деятельности дома культуры</t>
  </si>
  <si>
    <t>010 01 00000</t>
  </si>
  <si>
    <t>01 0 01 00211</t>
  </si>
  <si>
    <t>01 0 01 00291</t>
  </si>
  <si>
    <t>01 0 02 00000</t>
  </si>
  <si>
    <t>01 0 02 00212</t>
  </si>
  <si>
    <t>01 0 02 00292</t>
  </si>
  <si>
    <t>01 0 03 00213</t>
  </si>
  <si>
    <t>МП "Развитие физической культуры, школьного спорта и массового спорта, формирование здорового образа жизни населения на территории Приамурского городского поселения на 2020-2022 годы"</t>
  </si>
  <si>
    <t>04 0 01 00000</t>
  </si>
  <si>
    <t>Основное мероприятие Развитие физической культуры и спорта, формирование здорового образа жизни</t>
  </si>
  <si>
    <t>04 0 01 05070</t>
  </si>
  <si>
    <t>Мероприятия, направленные на благоустройство дворовых территорий 9средства областного бюджета)</t>
  </si>
  <si>
    <t>Мероприятия, направленные на благоустройство дворовых территорий (средства местного бюджета)</t>
  </si>
  <si>
    <t>309</t>
  </si>
  <si>
    <t>83 4 00 21050</t>
  </si>
  <si>
    <t>ЦСР</t>
  </si>
  <si>
    <t>313</t>
  </si>
  <si>
    <t>ИТОГО ПО МУНИЦИПАЛЬНЫМ ПРОГРАММАМ</t>
  </si>
  <si>
    <t xml:space="preserve">ИТОГО ПО НЕПРОГРАММНЫМ НАПРАВЛЕНИЯМ ДЕЯТЕЛЬНОСТИ: </t>
  </si>
  <si>
    <t>ВСЕГО: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</si>
  <si>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</si>
  <si>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</si>
  <si>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</si>
  <si>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</si>
  <si>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>120</t>
  </si>
  <si>
    <t>Расходы на выплаты по оплате труда работников домов культуры</t>
  </si>
  <si>
    <t>Расходы на обеспечение деятельности (оказание услуг) домов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</si>
  <si>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</si>
  <si>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</si>
  <si>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</si>
  <si>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</si>
  <si>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</si>
  <si>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Обеспечение проведения выборов и референдумов</t>
  </si>
  <si>
    <t>07</t>
  </si>
  <si>
    <t>Проведение выборов и референдумов</t>
  </si>
  <si>
    <t xml:space="preserve">01 </t>
  </si>
  <si>
    <t>Проведение выборов главы поселения</t>
  </si>
  <si>
    <t>834 00 90050</t>
  </si>
  <si>
    <t>март</t>
  </si>
  <si>
    <t>МП "Обеспечениепервичных мер пожарной безопасности на территории Приамурского городского поселения"</t>
  </si>
  <si>
    <t>09 0 00 00000</t>
  </si>
  <si>
    <t>Основное мероприятие "Противопожарная безопасность населения Приамурского городского поселения"</t>
  </si>
  <si>
    <t>09 0 01 21810</t>
  </si>
  <si>
    <t>Мероприятия по оценке технического состояния автомобильных дорог</t>
  </si>
  <si>
    <t>02 0 01 04025</t>
  </si>
  <si>
    <t>Мероприятия по паспортизации автомобильных дорог</t>
  </si>
  <si>
    <t>02 0 01 04026</t>
  </si>
  <si>
    <t>Бюджетные инвестиции в объекты капитального строительства государственной(муниципальной собственности)</t>
  </si>
  <si>
    <t>400</t>
  </si>
  <si>
    <t>414</t>
  </si>
  <si>
    <t>МП"Адресная программа по переселению граждан из аварийного жилищного фонда на территории Приамурского городского поселения"</t>
  </si>
  <si>
    <t>Основное мероприятие "Переселение граждан из многоквартирных домов аварийного жилфонда"</t>
  </si>
  <si>
    <t>10 0 00 00000</t>
  </si>
  <si>
    <t>"МП Модернизация объектов коммунальной инфраструктуры муниципального образования "Приамурское городское поселение" на 2019-2020 год"</t>
  </si>
  <si>
    <t>Основное мероприятие " Модернизация котельной №3 в с. Им.Тельмана"</t>
  </si>
  <si>
    <t>Реконструкция котельной  (средства областного бюджета)</t>
  </si>
  <si>
    <t>Реконструкция котельной (средства местного бюджета)</t>
  </si>
  <si>
    <t>11 0 00 00000</t>
  </si>
  <si>
    <t>11 0 01 00000</t>
  </si>
  <si>
    <t>11 0 01 22600</t>
  </si>
  <si>
    <t>11 0 01 S2600</t>
  </si>
  <si>
    <t>Мероприятия, направленные на благоустройство дворовых территорий федерального бюджета)</t>
  </si>
  <si>
    <t>Мероприятия, направленные на благоустройство дворовых территорий (средства областного бюджета)</t>
  </si>
  <si>
    <t>Иные межбюджетные трансферты</t>
  </si>
  <si>
    <t>310</t>
  </si>
  <si>
    <t>100</t>
  </si>
  <si>
    <t>Содержание автомобильных дорог местного значения в зимний и летний периоды</t>
  </si>
  <si>
    <t>В рамках основного мероприятия подпрограммы "Материально-техническое оснащение, развитие кадрового резерва аппарата администрации Приамурского городского поселения"</t>
  </si>
  <si>
    <t>Межбюджетные трансферты выделенные из фонда непредвиденных расходов правительства ЕАО</t>
  </si>
  <si>
    <t>834 00 70040</t>
  </si>
  <si>
    <t>Иные выплат населению</t>
  </si>
  <si>
    <t>360</t>
  </si>
  <si>
    <t xml:space="preserve">Реализация отдельных мероприятий в рамках государственной программы "Культура Еврейской автономной области" </t>
  </si>
  <si>
    <t>83 4 00 21020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</si>
  <si>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</si>
  <si>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</si>
  <si>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311</t>
  </si>
  <si>
    <t>Иные бюджетные ассигнования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</si>
  <si>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</si>
  <si>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</si>
  <si>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</si>
  <si>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</si>
  <si>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</si>
  <si>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</si>
  <si>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</si>
  <si>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</si>
  <si>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</si>
  <si>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</si>
  <si>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</si>
  <si>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</si>
  <si>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83 4 00 00000</t>
  </si>
  <si>
    <t>83 3 00 51180</t>
  </si>
  <si>
    <t>83 3 00 02100</t>
  </si>
  <si>
    <t>83 4 00 01000</t>
  </si>
  <si>
    <t>83 4 00 52101</t>
  </si>
  <si>
    <t>83 4 00 52102</t>
  </si>
  <si>
    <t>83 4 00 52103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</si>
  <si>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</si>
  <si>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</si>
  <si>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</si>
  <si>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</si>
  <si>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</si>
  <si>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</si>
  <si>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</si>
  <si>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</si>
  <si>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</si>
  <si>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</si>
  <si>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</si>
  <si>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</si>
  <si>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</si>
  <si>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</si>
  <si>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</si>
  <si>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</si>
  <si>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</si>
  <si>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</si>
  <si>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</si>
  <si>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</si>
  <si>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</si>
  <si>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</si>
  <si>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</si>
  <si>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</si>
  <si>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</si>
  <si>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</si>
  <si>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</si>
  <si>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</si>
  <si>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02 0 00 00000</t>
  </si>
  <si>
    <t>04 0 00 00000</t>
  </si>
  <si>
    <t>Повышение энергетической эффективности на территории муниципального образования</t>
  </si>
  <si>
    <t>03 0 00 00000</t>
  </si>
  <si>
    <t>03 0 01 00000</t>
  </si>
  <si>
    <t>83 4 00 52105</t>
  </si>
  <si>
    <t>Код бюджетной классификации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</si>
  <si>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</si>
  <si>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</si>
  <si>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</si>
  <si>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</si>
  <si>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</si>
  <si>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</si>
  <si>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</si>
  <si>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</si>
  <si>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</si>
  <si>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</si>
  <si>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</si>
  <si>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</si>
  <si>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</si>
  <si>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</si>
  <si>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</si>
  <si>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01 05 02 01 13 0000 510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</si>
  <si>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</si>
  <si>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</si>
  <si>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</si>
  <si>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</si>
  <si>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</si>
  <si>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</si>
  <si>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</si>
  <si>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01 05 02 01 13 0000 610</t>
  </si>
  <si>
    <t>Уменьшение прочих остатков денежных средств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</si>
  <si>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</si>
  <si>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</si>
  <si>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</si>
  <si>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15002</t>
  </si>
  <si>
    <t>20000</t>
  </si>
  <si>
    <t>20041</t>
  </si>
  <si>
    <t>20299</t>
  </si>
  <si>
    <t>Субсидии бюджетам городских поселений на обеспечение мероприятий по переселению граждан из аваийного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государственнойкорпорации - Фонда содействия реформированию жилищно-коммунального хозяйства</t>
  </si>
  <si>
    <t>Субсидии бюджетам  поселений на обеспечение мероприятий по переселению граждан из аваийного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государственнойкорпорации - Фонда содействия реформированию жилищно-коммунального хозяйства</t>
  </si>
  <si>
    <t>25576</t>
  </si>
  <si>
    <t>Субсидии бюджетам на обеспечение комплексного развития сельских территорий</t>
  </si>
  <si>
    <t>Субсидии бюджетам городских поселений на обеспечение комплексного развития сельских территорий</t>
  </si>
  <si>
    <t>10 0 F3 00000</t>
  </si>
  <si>
    <t>Закупка товаров, работ и услуг для обеспечения государственных (муниципальных) нужд (средства местного бюджета)</t>
  </si>
  <si>
    <t>12 0 01 R5760</t>
  </si>
  <si>
    <t>Субсидии бюджетам  бюджетной системы Российской Федерации (межбюджетные субсидии)</t>
  </si>
  <si>
    <t>19999</t>
  </si>
  <si>
    <t>40000</t>
  </si>
  <si>
    <t>49999</t>
  </si>
  <si>
    <t>Капитальные вложения в объекты недвижимого имущества государственной (муниципальной) собственности (средства Фонда содействия реформированию ЖКХ)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</si>
  <si>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</si>
  <si>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</si>
  <si>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</si>
  <si>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15009</t>
  </si>
  <si>
    <t>Дотации на частичную компенсацию дополнительных расходов на повышение оплаты труда работников бюджетной сферы</t>
  </si>
  <si>
    <t>План 2020 года (тыс.рублей)</t>
  </si>
  <si>
    <t>% исполнения</t>
  </si>
  <si>
    <t>45390</t>
  </si>
  <si>
    <t>Сумма (тыс. рублей) 2020 год</t>
  </si>
  <si>
    <t>Исполнено на 01.01.2021  года</t>
  </si>
  <si>
    <t>Приложение № 1</t>
  </si>
  <si>
    <t>к решение Собрания депутатов</t>
  </si>
  <si>
    <t>от ________________ № ____</t>
  </si>
  <si>
    <t>к решению Собрания депутатов</t>
  </si>
  <si>
    <t>декабрь</t>
  </si>
  <si>
    <t>Основное мероприятие" Приведение в нормативное состояние, развитие и увеличение пропускной способности сети автомобильных дорог общего пользования местного значения"</t>
  </si>
  <si>
    <t>02 0 02 00000</t>
  </si>
  <si>
    <t>Приведение автомобильных дорог в нормативное состояние</t>
  </si>
  <si>
    <t xml:space="preserve">04 </t>
  </si>
  <si>
    <t>02 0 02 53900</t>
  </si>
  <si>
    <t>05 0 02 53900</t>
  </si>
  <si>
    <t>Основное мероприятие "Переселение граждан из многоквартирных домов аварийного жилфонда" за счет средств местного бюджета</t>
  </si>
  <si>
    <t>10 0 01 00000</t>
  </si>
  <si>
    <t>10 0 01 90070</t>
  </si>
  <si>
    <t>Основное мероприятие "Переселение граждан из многоквартирных домов аварийного жилфонда" за счет средств местного бюджета за счет средств бюджетов других уровней</t>
  </si>
  <si>
    <t>10 0 F3 67483</t>
  </si>
  <si>
    <t>10 0 F3 09502</t>
  </si>
  <si>
    <t>10 0 F3 67484</t>
  </si>
  <si>
    <t>10 0 F3 6748S</t>
  </si>
  <si>
    <t>Закупка товаров, работ и услуг для обеспечения государственных (муниципальных) нужд за счет средств местного бюджета</t>
  </si>
  <si>
    <t>Отчет об исполнении доходов бюджета Приамурского городского поселения за 2020 год</t>
  </si>
  <si>
    <t>Приложение № 2</t>
  </si>
  <si>
    <t>от _________________ №_____</t>
  </si>
  <si>
    <t>Отчет об исполнении ведомственной структуры расходов бюджета Приамурского городского поселения за 2020 год</t>
  </si>
  <si>
    <t>Приложение № 3</t>
  </si>
  <si>
    <t xml:space="preserve">                       к решению Собрания депутатов</t>
  </si>
  <si>
    <t xml:space="preserve">                   от _______________ № ___</t>
  </si>
  <si>
    <t>Источники финансирования дефицита бюджета Приамурского городского поселения на 2020 год</t>
  </si>
  <si>
    <t>Исполнение на 01.01.2021 года (тыс.рублей)</t>
  </si>
  <si>
    <t>Приложение №4</t>
  </si>
  <si>
    <t>от ____________ №___</t>
  </si>
  <si>
    <t>Отчет об исполнении муниципальных программ, предусмотренных к финансированию из бюджета Приамурского городского поселения за 2020 год</t>
  </si>
  <si>
    <t>Приложение № 5</t>
  </si>
  <si>
    <t>от __________________ № ___</t>
  </si>
  <si>
    <t>Численность:</t>
  </si>
  <si>
    <t>муниципальных служащих; работников, занимающих должности, не отнесенные к муниципальным должностям</t>
  </si>
  <si>
    <t>работников муниципальных учреждений</t>
  </si>
  <si>
    <t>Фактические затраты на денежное содержание (т.руб):</t>
  </si>
  <si>
    <t>Сведения о численности муниципальных служащих, работников, занимающих должности, не отнесенные к муниципальным должностям администрации Приамурского городского поселения, работников муниципальных учреждений  и фактических затратах на их денежное содержание за 2020 год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</si>
</sst>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  <numFmt numFmtId="203" formatCode="#,##0.0000000_р_.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0"/>
      <name val="CG Times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52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Border="1" applyAlignment="1">
      <alignment horizontal="center" vertical="top" wrapText="1"/>
    </xf>
    <xf numFmtId="174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9" fontId="16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49" fontId="18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172" fontId="5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185" fontId="11" fillId="0" borderId="10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justify" vertical="top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185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9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/>
    </xf>
    <xf numFmtId="0" fontId="21" fillId="0" borderId="10" xfId="0" applyNumberFormat="1" applyFont="1" applyFill="1" applyBorder="1" applyAlignment="1">
      <alignment horizontal="left" vertical="justify" wrapText="1"/>
    </xf>
    <xf numFmtId="0" fontId="14" fillId="0" borderId="0" xfId="0" applyFont="1" applyAlignment="1">
      <alignment horizontal="justify" vertical="top" wrapText="1"/>
    </xf>
    <xf numFmtId="0" fontId="6" fillId="0" borderId="10" xfId="0" applyFont="1" applyBorder="1" applyAlignment="1">
      <alignment horizontal="justify"/>
    </xf>
    <xf numFmtId="49" fontId="21" fillId="0" borderId="10" xfId="0" applyNumberFormat="1" applyFont="1" applyFill="1" applyBorder="1" applyAlignment="1">
      <alignment/>
    </xf>
    <xf numFmtId="49" fontId="8" fillId="32" borderId="11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174" fontId="8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/>
    </xf>
    <xf numFmtId="184" fontId="9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85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75" fontId="14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4" fontId="10" fillId="0" borderId="10" xfId="0" applyNumberFormat="1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 wrapText="1"/>
    </xf>
    <xf numFmtId="49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vertical="top" wrapText="1"/>
    </xf>
    <xf numFmtId="2" fontId="23" fillId="0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9" fontId="23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9" fontId="26" fillId="0" borderId="12" xfId="0" applyNumberFormat="1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vertical="top" wrapText="1"/>
    </xf>
    <xf numFmtId="49" fontId="9" fillId="4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vertical="top" wrapText="1"/>
    </xf>
    <xf numFmtId="49" fontId="23" fillId="0" borderId="13" xfId="0" applyNumberFormat="1" applyFont="1" applyFill="1" applyBorder="1" applyAlignment="1">
      <alignment horizontal="center"/>
    </xf>
    <xf numFmtId="174" fontId="23" fillId="0" borderId="1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wrapText="1"/>
    </xf>
    <xf numFmtId="2" fontId="9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74" fontId="26" fillId="0" borderId="10" xfId="0" applyNumberFormat="1" applyFont="1" applyFill="1" applyBorder="1" applyAlignment="1">
      <alignment horizontal="right"/>
    </xf>
    <xf numFmtId="174" fontId="13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4" fontId="9" fillId="0" borderId="10" xfId="0" applyNumberFormat="1" applyFont="1" applyFill="1" applyBorder="1" applyAlignment="1">
      <alignment/>
    </xf>
    <xf numFmtId="49" fontId="8" fillId="4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right"/>
    </xf>
    <xf numFmtId="177" fontId="23" fillId="0" borderId="10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vertical="top" wrapText="1"/>
    </xf>
    <xf numFmtId="0" fontId="8" fillId="4" borderId="10" xfId="0" applyNumberFormat="1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49" fontId="8" fillId="4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49" fontId="9" fillId="4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49" fontId="9" fillId="4" borderId="10" xfId="0" applyNumberFormat="1" applyFont="1" applyFill="1" applyBorder="1" applyAlignment="1">
      <alignment horizontal="center"/>
    </xf>
    <xf numFmtId="174" fontId="23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9" fillId="0" borderId="10" xfId="0" applyNumberFormat="1" applyFont="1" applyBorder="1" applyAlignment="1">
      <alignment wrapText="1"/>
    </xf>
    <xf numFmtId="49" fontId="23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49" fontId="9" fillId="33" borderId="10" xfId="0" applyNumberFormat="1" applyFont="1" applyFill="1" applyBorder="1" applyAlignment="1">
      <alignment wrapText="1"/>
    </xf>
    <xf numFmtId="2" fontId="9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2" fontId="23" fillId="33" borderId="1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177" fontId="1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justify"/>
    </xf>
    <xf numFmtId="49" fontId="11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9" fillId="4" borderId="10" xfId="0" applyNumberFormat="1" applyFont="1" applyFill="1" applyBorder="1" applyAlignment="1">
      <alignment/>
    </xf>
    <xf numFmtId="177" fontId="9" fillId="4" borderId="10" xfId="0" applyNumberFormat="1" applyFont="1" applyFill="1" applyBorder="1" applyAlignment="1">
      <alignment/>
    </xf>
    <xf numFmtId="2" fontId="23" fillId="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wrapText="1"/>
    </xf>
    <xf numFmtId="2" fontId="9" fillId="32" borderId="10" xfId="0" applyNumberFormat="1" applyFont="1" applyFill="1" applyBorder="1" applyAlignment="1">
      <alignment/>
    </xf>
    <xf numFmtId="2" fontId="23" fillId="32" borderId="10" xfId="0" applyNumberFormat="1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 vertical="top" wrapText="1"/>
    </xf>
    <xf numFmtId="49" fontId="8" fillId="35" borderId="11" xfId="0" applyNumberFormat="1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wrapText="1"/>
    </xf>
    <xf numFmtId="2" fontId="9" fillId="35" borderId="10" xfId="0" applyNumberFormat="1" applyFont="1" applyFill="1" applyBorder="1" applyAlignment="1">
      <alignment/>
    </xf>
    <xf numFmtId="2" fontId="23" fillId="35" borderId="10" xfId="0" applyNumberFormat="1" applyFont="1" applyFill="1" applyBorder="1" applyAlignment="1">
      <alignment horizontal="right"/>
    </xf>
    <xf numFmtId="174" fontId="23" fillId="0" borderId="10" xfId="60" applyNumberFormat="1" applyFont="1" applyFill="1" applyBorder="1" applyAlignment="1">
      <alignment horizontal="right"/>
    </xf>
    <xf numFmtId="174" fontId="12" fillId="0" borderId="10" xfId="60" applyNumberFormat="1" applyFont="1" applyFill="1" applyBorder="1" applyAlignment="1">
      <alignment horizontal="right"/>
    </xf>
    <xf numFmtId="174" fontId="13" fillId="0" borderId="10" xfId="60" applyNumberFormat="1" applyFont="1" applyFill="1" applyBorder="1" applyAlignment="1">
      <alignment horizontal="right"/>
    </xf>
    <xf numFmtId="174" fontId="9" fillId="0" borderId="10" xfId="60" applyNumberFormat="1" applyFont="1" applyFill="1" applyBorder="1" applyAlignment="1">
      <alignment horizontal="right"/>
    </xf>
    <xf numFmtId="49" fontId="8" fillId="4" borderId="10" xfId="0" applyNumberFormat="1" applyFont="1" applyFill="1" applyBorder="1" applyAlignment="1">
      <alignment horizontal="center"/>
    </xf>
    <xf numFmtId="174" fontId="8" fillId="0" borderId="10" xfId="6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right"/>
    </xf>
    <xf numFmtId="174" fontId="8" fillId="4" borderId="10" xfId="0" applyNumberFormat="1" applyFont="1" applyFill="1" applyBorder="1" applyAlignment="1">
      <alignment horizontal="right"/>
    </xf>
    <xf numFmtId="0" fontId="22" fillId="32" borderId="0" xfId="0" applyFont="1" applyFill="1" applyAlignment="1">
      <alignment/>
    </xf>
    <xf numFmtId="49" fontId="8" fillId="35" borderId="10" xfId="0" applyNumberFormat="1" applyFont="1" applyFill="1" applyBorder="1" applyAlignment="1">
      <alignment vertical="top" wrapText="1"/>
    </xf>
    <xf numFmtId="49" fontId="8" fillId="35" borderId="10" xfId="0" applyNumberFormat="1" applyFont="1" applyFill="1" applyBorder="1" applyAlignment="1">
      <alignment horizontal="center"/>
    </xf>
    <xf numFmtId="174" fontId="8" fillId="35" borderId="10" xfId="0" applyNumberFormat="1" applyFont="1" applyFill="1" applyBorder="1" applyAlignment="1">
      <alignment horizontal="right"/>
    </xf>
    <xf numFmtId="49" fontId="9" fillId="35" borderId="10" xfId="0" applyNumberFormat="1" applyFont="1" applyFill="1" applyBorder="1" applyAlignment="1">
      <alignment wrapText="1"/>
    </xf>
    <xf numFmtId="174" fontId="28" fillId="0" borderId="10" xfId="0" applyNumberFormat="1" applyFont="1" applyFill="1" applyBorder="1" applyAlignment="1">
      <alignment horizontal="right"/>
    </xf>
    <xf numFmtId="174" fontId="9" fillId="0" borderId="10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49" fontId="9" fillId="4" borderId="10" xfId="0" applyNumberFormat="1" applyFont="1" applyFill="1" applyBorder="1" applyAlignment="1">
      <alignment wrapText="1"/>
    </xf>
    <xf numFmtId="174" fontId="28" fillId="4" borderId="10" xfId="0" applyNumberFormat="1" applyFont="1" applyFill="1" applyBorder="1" applyAlignment="1">
      <alignment horizontal="right"/>
    </xf>
    <xf numFmtId="174" fontId="9" fillId="4" borderId="10" xfId="0" applyNumberFormat="1" applyFont="1" applyFill="1" applyBorder="1" applyAlignment="1">
      <alignment horizontal="right"/>
    </xf>
    <xf numFmtId="174" fontId="28" fillId="32" borderId="10" xfId="0" applyNumberFormat="1" applyFont="1" applyFill="1" applyBorder="1" applyAlignment="1">
      <alignment horizontal="right"/>
    </xf>
    <xf numFmtId="174" fontId="9" fillId="32" borderId="10" xfId="0" applyNumberFormat="1" applyFont="1" applyFill="1" applyBorder="1" applyAlignment="1">
      <alignment horizontal="right"/>
    </xf>
    <xf numFmtId="0" fontId="29" fillId="32" borderId="0" xfId="0" applyFont="1" applyFill="1" applyAlignment="1">
      <alignment/>
    </xf>
    <xf numFmtId="0" fontId="22" fillId="0" borderId="0" xfId="0" applyFont="1" applyAlignment="1">
      <alignment/>
    </xf>
    <xf numFmtId="2" fontId="8" fillId="0" borderId="10" xfId="0" applyNumberFormat="1" applyFont="1" applyFill="1" applyBorder="1" applyAlignment="1">
      <alignment horizontal="right"/>
    </xf>
    <xf numFmtId="2" fontId="8" fillId="4" borderId="10" xfId="0" applyNumberFormat="1" applyFont="1" applyFill="1" applyBorder="1" applyAlignment="1">
      <alignment horizontal="right"/>
    </xf>
    <xf numFmtId="174" fontId="8" fillId="4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wrapText="1"/>
    </xf>
    <xf numFmtId="0" fontId="22" fillId="0" borderId="0" xfId="0" applyFont="1" applyAlignment="1">
      <alignment/>
    </xf>
    <xf numFmtId="49" fontId="13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174" fontId="10" fillId="0" borderId="10" xfId="6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wrapText="1"/>
    </xf>
    <xf numFmtId="174" fontId="9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/>
    </xf>
    <xf numFmtId="49" fontId="12" fillId="0" borderId="10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8" fillId="4" borderId="12" xfId="0" applyNumberFormat="1" applyFont="1" applyFill="1" applyBorder="1" applyAlignment="1">
      <alignment vertical="top" wrapText="1"/>
    </xf>
    <xf numFmtId="2" fontId="9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9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0" fontId="15" fillId="0" borderId="0" xfId="0" applyFont="1" applyAlignment="1">
      <alignment wrapText="1"/>
    </xf>
    <xf numFmtId="174" fontId="10" fillId="0" borderId="10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175" fontId="14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175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177" fontId="4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5" fontId="23" fillId="0" borderId="10" xfId="0" applyNumberFormat="1" applyFont="1" applyFill="1" applyBorder="1" applyAlignment="1">
      <alignment horizontal="right"/>
    </xf>
    <xf numFmtId="175" fontId="10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175" fontId="23" fillId="33" borderId="10" xfId="0" applyNumberFormat="1" applyFont="1" applyFill="1" applyBorder="1" applyAlignment="1">
      <alignment horizontal="right"/>
    </xf>
    <xf numFmtId="175" fontId="10" fillId="0" borderId="10" xfId="0" applyNumberFormat="1" applyFont="1" applyFill="1" applyBorder="1" applyAlignment="1">
      <alignment horizontal="right"/>
    </xf>
    <xf numFmtId="175" fontId="12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175" fontId="23" fillId="4" borderId="10" xfId="0" applyNumberFormat="1" applyFont="1" applyFill="1" applyBorder="1" applyAlignment="1">
      <alignment horizontal="right"/>
    </xf>
    <xf numFmtId="175" fontId="23" fillId="32" borderId="10" xfId="0" applyNumberFormat="1" applyFont="1" applyFill="1" applyBorder="1" applyAlignment="1">
      <alignment horizontal="right"/>
    </xf>
    <xf numFmtId="175" fontId="23" fillId="35" borderId="10" xfId="0" applyNumberFormat="1" applyFont="1" applyFill="1" applyBorder="1" applyAlignment="1">
      <alignment horizontal="right"/>
    </xf>
    <xf numFmtId="175" fontId="23" fillId="0" borderId="10" xfId="0" applyNumberFormat="1" applyFont="1" applyFill="1" applyBorder="1" applyAlignment="1">
      <alignment horizontal="right"/>
    </xf>
    <xf numFmtId="175" fontId="26" fillId="0" borderId="1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 horizontal="right"/>
    </xf>
    <xf numFmtId="175" fontId="8" fillId="4" borderId="10" xfId="0" applyNumberFormat="1" applyFont="1" applyFill="1" applyBorder="1" applyAlignment="1">
      <alignment horizontal="right"/>
    </xf>
    <xf numFmtId="175" fontId="8" fillId="32" borderId="10" xfId="0" applyNumberFormat="1" applyFont="1" applyFill="1" applyBorder="1" applyAlignment="1">
      <alignment horizontal="right"/>
    </xf>
    <xf numFmtId="175" fontId="8" fillId="35" borderId="10" xfId="0" applyNumberFormat="1" applyFont="1" applyFill="1" applyBorder="1" applyAlignment="1">
      <alignment horizontal="right"/>
    </xf>
    <xf numFmtId="175" fontId="9" fillId="0" borderId="10" xfId="0" applyNumberFormat="1" applyFont="1" applyFill="1" applyBorder="1" applyAlignment="1">
      <alignment horizontal="right"/>
    </xf>
    <xf numFmtId="175" fontId="9" fillId="4" borderId="10" xfId="0" applyNumberFormat="1" applyFont="1" applyFill="1" applyBorder="1" applyAlignment="1">
      <alignment horizontal="right"/>
    </xf>
    <xf numFmtId="175" fontId="9" fillId="32" borderId="10" xfId="0" applyNumberFormat="1" applyFont="1" applyFill="1" applyBorder="1" applyAlignment="1">
      <alignment horizontal="right"/>
    </xf>
    <xf numFmtId="175" fontId="9" fillId="0" borderId="10" xfId="0" applyNumberFormat="1" applyFont="1" applyFill="1" applyBorder="1" applyAlignment="1">
      <alignment/>
    </xf>
    <xf numFmtId="175" fontId="9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175" fontId="4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9" fillId="32" borderId="10" xfId="0" applyFont="1" applyFill="1" applyBorder="1" applyAlignment="1">
      <alignment horizontal="center"/>
    </xf>
    <xf numFmtId="1" fontId="9" fillId="32" borderId="10" xfId="0" applyNumberFormat="1" applyFont="1" applyFill="1" applyBorder="1" applyAlignment="1">
      <alignment horizontal="center"/>
    </xf>
    <xf numFmtId="49" fontId="26" fillId="32" borderId="10" xfId="0" applyNumberFormat="1" applyFont="1" applyFill="1" applyBorder="1" applyAlignment="1">
      <alignment vertical="top" wrapText="1"/>
    </xf>
    <xf numFmtId="49" fontId="26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wrapText="1"/>
    </xf>
    <xf numFmtId="0" fontId="11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vertical="top" wrapText="1"/>
    </xf>
    <xf numFmtId="49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wrapText="1"/>
    </xf>
    <xf numFmtId="0" fontId="6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49" fontId="13" fillId="32" borderId="11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justify"/>
    </xf>
    <xf numFmtId="0" fontId="9" fillId="32" borderId="10" xfId="0" applyFont="1" applyFill="1" applyBorder="1" applyAlignment="1">
      <alignment horizontal="justify"/>
    </xf>
    <xf numFmtId="0" fontId="30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 wrapText="1"/>
    </xf>
    <xf numFmtId="49" fontId="26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23" fillId="32" borderId="10" xfId="0" applyNumberFormat="1" applyFont="1" applyFill="1" applyBorder="1" applyAlignment="1">
      <alignment horizontal="center"/>
    </xf>
    <xf numFmtId="0" fontId="11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49" fontId="9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wrapText="1"/>
    </xf>
    <xf numFmtId="0" fontId="30" fillId="32" borderId="10" xfId="0" applyFont="1" applyFill="1" applyBorder="1" applyAlignment="1">
      <alignment horizontal="left" wrapText="1"/>
    </xf>
    <xf numFmtId="2" fontId="4" fillId="32" borderId="0" xfId="0" applyNumberFormat="1" applyFont="1" applyFill="1" applyAlignment="1">
      <alignment/>
    </xf>
    <xf numFmtId="49" fontId="12" fillId="32" borderId="10" xfId="0" applyNumberFormat="1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vertical="top" wrapText="1"/>
    </xf>
    <xf numFmtId="49" fontId="9" fillId="32" borderId="10" xfId="0" applyNumberFormat="1" applyFont="1" applyFill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left" vertical="top" wrapText="1"/>
    </xf>
    <xf numFmtId="0" fontId="12" fillId="32" borderId="11" xfId="0" applyFont="1" applyFill="1" applyBorder="1" applyAlignment="1">
      <alignment vertical="top" wrapText="1"/>
    </xf>
    <xf numFmtId="0" fontId="12" fillId="32" borderId="14" xfId="0" applyFont="1" applyFill="1" applyBorder="1" applyAlignment="1">
      <alignment vertical="top" wrapText="1"/>
    </xf>
    <xf numFmtId="0" fontId="15" fillId="32" borderId="0" xfId="0" applyFont="1" applyFill="1" applyAlignment="1">
      <alignment wrapText="1"/>
    </xf>
    <xf numFmtId="49" fontId="23" fillId="32" borderId="10" xfId="0" applyNumberFormat="1" applyFont="1" applyFill="1" applyBorder="1" applyAlignment="1">
      <alignment vertical="top" wrapText="1"/>
    </xf>
    <xf numFmtId="49" fontId="23" fillId="32" borderId="10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0" fontId="9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74" fontId="9" fillId="32" borderId="0" xfId="0" applyNumberFormat="1" applyFont="1" applyFill="1" applyAlignment="1">
      <alignment/>
    </xf>
    <xf numFmtId="2" fontId="9" fillId="32" borderId="0" xfId="0" applyNumberFormat="1" applyFont="1" applyFill="1" applyAlignment="1">
      <alignment/>
    </xf>
    <xf numFmtId="177" fontId="4" fillId="32" borderId="0" xfId="0" applyNumberFormat="1" applyFont="1" applyFill="1" applyAlignment="1">
      <alignment/>
    </xf>
    <xf numFmtId="199" fontId="4" fillId="32" borderId="0" xfId="0" applyNumberFormat="1" applyFont="1" applyFill="1" applyAlignment="1">
      <alignment/>
    </xf>
    <xf numFmtId="175" fontId="4" fillId="32" borderId="0" xfId="0" applyNumberFormat="1" applyFont="1" applyFill="1" applyAlignment="1">
      <alignment/>
    </xf>
    <xf numFmtId="49" fontId="9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9" fontId="4" fillId="32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0" xfId="0" applyFont="1" applyBorder="1" applyAlignment="1">
      <alignment/>
    </xf>
    <xf numFmtId="175" fontId="12" fillId="32" borderId="10" xfId="0" applyNumberFormat="1" applyFont="1" applyFill="1" applyBorder="1" applyAlignment="1">
      <alignment/>
    </xf>
    <xf numFmtId="175" fontId="11" fillId="32" borderId="10" xfId="0" applyNumberFormat="1" applyFont="1" applyFill="1" applyBorder="1" applyAlignment="1">
      <alignment/>
    </xf>
    <xf numFmtId="175" fontId="9" fillId="32" borderId="10" xfId="0" applyNumberFormat="1" applyFont="1" applyFill="1" applyBorder="1" applyAlignment="1">
      <alignment/>
    </xf>
    <xf numFmtId="175" fontId="11" fillId="32" borderId="10" xfId="60" applyNumberFormat="1" applyFont="1" applyFill="1" applyBorder="1" applyAlignment="1">
      <alignment horizontal="right"/>
    </xf>
    <xf numFmtId="175" fontId="9" fillId="32" borderId="10" xfId="60" applyNumberFormat="1" applyFont="1" applyFill="1" applyBorder="1" applyAlignment="1">
      <alignment horizontal="right"/>
    </xf>
    <xf numFmtId="175" fontId="12" fillId="32" borderId="10" xfId="60" applyNumberFormat="1" applyFont="1" applyFill="1" applyBorder="1" applyAlignment="1">
      <alignment horizontal="right"/>
    </xf>
    <xf numFmtId="175" fontId="10" fillId="32" borderId="10" xfId="60" applyNumberFormat="1" applyFont="1" applyFill="1" applyBorder="1" applyAlignment="1">
      <alignment horizontal="right"/>
    </xf>
    <xf numFmtId="175" fontId="10" fillId="32" borderId="10" xfId="0" applyNumberFormat="1" applyFont="1" applyFill="1" applyBorder="1" applyAlignment="1">
      <alignment/>
    </xf>
    <xf numFmtId="175" fontId="23" fillId="32" borderId="10" xfId="0" applyNumberFormat="1" applyFont="1" applyFill="1" applyBorder="1" applyAlignment="1">
      <alignment horizontal="right"/>
    </xf>
    <xf numFmtId="175" fontId="26" fillId="32" borderId="10" xfId="0" applyNumberFormat="1" applyFont="1" applyFill="1" applyBorder="1" applyAlignment="1">
      <alignment horizontal="right"/>
    </xf>
    <xf numFmtId="175" fontId="9" fillId="32" borderId="1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center"/>
    </xf>
    <xf numFmtId="175" fontId="9" fillId="32" borderId="12" xfId="0" applyNumberFormat="1" applyFont="1" applyFill="1" applyBorder="1" applyAlignment="1">
      <alignment horizontal="center" vertical="top" wrapText="1"/>
    </xf>
    <xf numFmtId="175" fontId="9" fillId="32" borderId="13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&#1077;&#1083;\Desktop\&#1055;&#1086;&#1089;&#1077;&#1083;&#1077;&#1085;&#1080;&#1103;\&#1041;&#1102;&#1076;&#1078;&#1077;&#1090;%202020\&#1041;&#1102;&#1076;&#1078;&#1077;&#1090;&#1099;%202020\&#1076;&#1077;&#1082;&#1072;&#1073;&#1088;&#1100;\&#1055;&#1043;&#1055;\&#1073;&#1102;&#1076;&#1078;&#1077;&#1090;%20&#1055;&#1088;&#1080;&#1072;&#1084;&#1091;&#1088;&#1089;&#1082;&#1086;&#1075;&#1086;%20&#1043;&#1055;%20&#1076;&#1077;&#1082;&#1072;&#1073;&#1088;&#1100;%20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2020"/>
      <sheetName val="Гл.администраторы"/>
      <sheetName val="Доходы 2020 "/>
      <sheetName val="расходы 2020г"/>
      <sheetName val="РБА"/>
      <sheetName val="целев 2019"/>
    </sheetNames>
    <sheetDataSet>
      <sheetData sheetId="3">
        <row r="55">
          <cell r="G55">
            <v>1</v>
          </cell>
          <cell r="H55">
            <v>0</v>
          </cell>
        </row>
        <row r="110">
          <cell r="I110">
            <v>18</v>
          </cell>
          <cell r="J110">
            <v>0</v>
          </cell>
        </row>
        <row r="128">
          <cell r="A128" t="str">
            <v>Основное мероприятие" Сохранность автомобильных дорог на территориимуниципального образования" Приамурское городское поселение"</v>
          </cell>
        </row>
        <row r="130">
          <cell r="A130" t="str">
            <v>Содержание автомобильных дорог местного значения в зимний и летний периоды</v>
          </cell>
        </row>
        <row r="268">
          <cell r="G268">
            <v>0</v>
          </cell>
          <cell r="H268">
            <v>13.927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view="pageBreakPreview" zoomScaleSheetLayoutView="100" zoomScalePageLayoutView="0" workbookViewId="0" topLeftCell="A107">
      <selection activeCell="I8" sqref="I8:K8"/>
    </sheetView>
  </sheetViews>
  <sheetFormatPr defaultColWidth="9.00390625" defaultRowHeight="12.75"/>
  <cols>
    <col min="1" max="1" width="4.00390625" style="11" customWidth="1"/>
    <col min="2" max="2" width="6.00390625" style="11" customWidth="1"/>
    <col min="3" max="3" width="3.375" style="11" customWidth="1"/>
    <col min="4" max="4" width="4.375" style="11" customWidth="1"/>
    <col min="5" max="5" width="3.625" style="11" customWidth="1"/>
    <col min="6" max="6" width="62.00390625" style="11" customWidth="1"/>
    <col min="7" max="7" width="10.625" style="11" hidden="1" customWidth="1"/>
    <col min="8" max="8" width="8.375" style="11" hidden="1" customWidth="1"/>
    <col min="9" max="9" width="10.00390625" style="11" customWidth="1"/>
    <col min="10" max="10" width="9.25390625" style="11" customWidth="1"/>
    <col min="11" max="11" width="11.625" style="11" customWidth="1"/>
    <col min="12" max="16384" width="9.125" style="11" customWidth="1"/>
  </cols>
  <sheetData>
    <row r="1" spans="1:12" s="1" customFormat="1" ht="15.75">
      <c r="A1" s="2"/>
      <c r="B1" s="2"/>
      <c r="C1" s="15"/>
      <c r="D1" s="15"/>
      <c r="E1" s="35"/>
      <c r="I1" s="426" t="s">
        <v>541</v>
      </c>
      <c r="J1" s="426"/>
      <c r="K1" s="426"/>
      <c r="L1" s="97"/>
    </row>
    <row r="2" spans="1:14" s="1" customFormat="1" ht="15.75">
      <c r="A2" s="2"/>
      <c r="B2" s="2"/>
      <c r="C2" s="15"/>
      <c r="D2" s="15"/>
      <c r="E2" s="35"/>
      <c r="G2" s="98"/>
      <c r="I2" s="99" t="s">
        <v>542</v>
      </c>
      <c r="J2" s="99"/>
      <c r="K2" s="99"/>
      <c r="L2" s="100"/>
      <c r="M2" s="99"/>
      <c r="N2" s="99"/>
    </row>
    <row r="3" spans="1:12" s="1" customFormat="1" ht="15.75">
      <c r="A3" s="2"/>
      <c r="B3" s="2"/>
      <c r="C3" s="15"/>
      <c r="D3" s="15"/>
      <c r="E3" s="35"/>
      <c r="F3" s="2"/>
      <c r="I3" s="427" t="s">
        <v>543</v>
      </c>
      <c r="J3" s="427"/>
      <c r="K3" s="427"/>
      <c r="L3" s="97"/>
    </row>
    <row r="4" spans="1:12" s="1" customFormat="1" ht="15.75">
      <c r="A4" s="2"/>
      <c r="B4" s="2"/>
      <c r="C4" s="15"/>
      <c r="D4" s="15"/>
      <c r="E4" s="35"/>
      <c r="L4" s="97"/>
    </row>
    <row r="5" s="1" customFormat="1" ht="12.75" customHeight="1">
      <c r="L5" s="97"/>
    </row>
    <row r="6" spans="1:12" s="1" customFormat="1" ht="16.5" customHeight="1">
      <c r="A6" s="419" t="s">
        <v>561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97"/>
    </row>
    <row r="7" spans="1:6" ht="12.75">
      <c r="A7" s="34"/>
      <c r="B7" s="34"/>
      <c r="C7" s="34"/>
      <c r="D7" s="34"/>
      <c r="E7" s="34"/>
      <c r="F7" s="34"/>
    </row>
    <row r="8" spans="1:11" ht="60" customHeight="1">
      <c r="A8" s="420"/>
      <c r="B8" s="420"/>
      <c r="C8" s="420"/>
      <c r="D8" s="420"/>
      <c r="E8" s="420"/>
      <c r="F8" s="36" t="s">
        <v>28</v>
      </c>
      <c r="G8" s="29" t="s">
        <v>29</v>
      </c>
      <c r="H8" s="29" t="s">
        <v>30</v>
      </c>
      <c r="I8" s="96" t="s">
        <v>539</v>
      </c>
      <c r="J8" s="96" t="s">
        <v>540</v>
      </c>
      <c r="K8" s="96" t="s">
        <v>537</v>
      </c>
    </row>
    <row r="9" spans="1:11" s="37" customFormat="1" ht="12.75">
      <c r="A9" s="421">
        <v>1</v>
      </c>
      <c r="B9" s="421"/>
      <c r="C9" s="421"/>
      <c r="D9" s="421"/>
      <c r="E9" s="421"/>
      <c r="F9" s="13">
        <v>2</v>
      </c>
      <c r="G9" s="13">
        <v>3</v>
      </c>
      <c r="H9" s="13">
        <v>4</v>
      </c>
      <c r="I9" s="13">
        <v>3</v>
      </c>
      <c r="J9" s="13">
        <v>4</v>
      </c>
      <c r="K9" s="13">
        <v>5</v>
      </c>
    </row>
    <row r="10" spans="1:11" s="38" customFormat="1" ht="12.75">
      <c r="A10" s="77"/>
      <c r="B10" s="77"/>
      <c r="C10" s="77"/>
      <c r="D10" s="77"/>
      <c r="E10" s="77"/>
      <c r="F10" s="78" t="s">
        <v>31</v>
      </c>
      <c r="G10" s="79" t="e">
        <f>G11+G17+G30+G34+G42+G49+G54+G64+G75</f>
        <v>#REF!</v>
      </c>
      <c r="H10" s="79" t="e">
        <f>H11+H17+H30+H34+H42+H49+H54+H64+H75</f>
        <v>#REF!</v>
      </c>
      <c r="I10" s="101">
        <f>I11+I17+I30+I34+I42+I49+I54+I64+I75</f>
        <v>35318</v>
      </c>
      <c r="J10" s="101">
        <f>J11+J17+J30+J34+J42+J49+J54+J64+J75</f>
        <v>34488.635740000005</v>
      </c>
      <c r="K10" s="73">
        <f>J10/I10*100</f>
        <v>97.65172359703269</v>
      </c>
    </row>
    <row r="11" spans="1:11" s="38" customFormat="1" ht="12.75">
      <c r="A11" s="77" t="s">
        <v>32</v>
      </c>
      <c r="B11" s="77" t="s">
        <v>33</v>
      </c>
      <c r="C11" s="77" t="s">
        <v>34</v>
      </c>
      <c r="D11" s="77" t="s">
        <v>35</v>
      </c>
      <c r="E11" s="77" t="s">
        <v>36</v>
      </c>
      <c r="F11" s="78" t="s">
        <v>37</v>
      </c>
      <c r="G11" s="79">
        <f>G12</f>
        <v>5400</v>
      </c>
      <c r="H11" s="79">
        <f>H12</f>
        <v>0</v>
      </c>
      <c r="I11" s="101">
        <f>I12</f>
        <v>7815</v>
      </c>
      <c r="J11" s="101">
        <f>J12</f>
        <v>7986.15165</v>
      </c>
      <c r="K11" s="73">
        <f aca="true" t="shared" si="0" ref="K11:K74">J11/I11*100</f>
        <v>102.19004030710173</v>
      </c>
    </row>
    <row r="12" spans="1:11" s="38" customFormat="1" ht="12.75">
      <c r="A12" s="39" t="s">
        <v>32</v>
      </c>
      <c r="B12" s="39" t="s">
        <v>38</v>
      </c>
      <c r="C12" s="39" t="s">
        <v>257</v>
      </c>
      <c r="D12" s="39" t="s">
        <v>35</v>
      </c>
      <c r="E12" s="39" t="s">
        <v>305</v>
      </c>
      <c r="F12" s="40" t="s">
        <v>39</v>
      </c>
      <c r="G12" s="41">
        <f>G13+G15+G14+G16</f>
        <v>5400</v>
      </c>
      <c r="H12" s="41">
        <f>H13+H15+H14+H16</f>
        <v>0</v>
      </c>
      <c r="I12" s="74">
        <f>I13+I15+I14+I16</f>
        <v>7815</v>
      </c>
      <c r="J12" s="74">
        <f>J13+J15+J14+J16</f>
        <v>7986.15165</v>
      </c>
      <c r="K12" s="73">
        <f t="shared" si="0"/>
        <v>102.19004030710173</v>
      </c>
    </row>
    <row r="13" spans="1:11" s="80" customFormat="1" ht="54" customHeight="1">
      <c r="A13" s="12" t="s">
        <v>32</v>
      </c>
      <c r="B13" s="12" t="s">
        <v>40</v>
      </c>
      <c r="C13" s="12" t="s">
        <v>257</v>
      </c>
      <c r="D13" s="12" t="s">
        <v>35</v>
      </c>
      <c r="E13" s="12" t="s">
        <v>305</v>
      </c>
      <c r="F13" s="6" t="s">
        <v>41</v>
      </c>
      <c r="G13" s="42">
        <v>5400</v>
      </c>
      <c r="H13" s="42">
        <v>0</v>
      </c>
      <c r="I13" s="73">
        <v>7730</v>
      </c>
      <c r="J13" s="73">
        <v>7847.77441</v>
      </c>
      <c r="K13" s="73">
        <f t="shared" si="0"/>
        <v>101.52360168175937</v>
      </c>
    </row>
    <row r="14" spans="1:11" ht="80.25" customHeight="1">
      <c r="A14" s="12" t="s">
        <v>32</v>
      </c>
      <c r="B14" s="12" t="s">
        <v>42</v>
      </c>
      <c r="C14" s="12" t="s">
        <v>257</v>
      </c>
      <c r="D14" s="12" t="s">
        <v>35</v>
      </c>
      <c r="E14" s="12" t="s">
        <v>305</v>
      </c>
      <c r="F14" s="43" t="s">
        <v>43</v>
      </c>
      <c r="G14" s="42">
        <v>0</v>
      </c>
      <c r="H14" s="42">
        <v>0</v>
      </c>
      <c r="I14" s="73">
        <v>43</v>
      </c>
      <c r="J14" s="73">
        <v>47.81723</v>
      </c>
      <c r="K14" s="73">
        <f t="shared" si="0"/>
        <v>111.20286046511629</v>
      </c>
    </row>
    <row r="15" spans="1:11" ht="39.75" customHeight="1">
      <c r="A15" s="12" t="s">
        <v>32</v>
      </c>
      <c r="B15" s="12" t="s">
        <v>44</v>
      </c>
      <c r="C15" s="12" t="s">
        <v>257</v>
      </c>
      <c r="D15" s="12" t="s">
        <v>35</v>
      </c>
      <c r="E15" s="12" t="s">
        <v>305</v>
      </c>
      <c r="F15" s="44" t="s">
        <v>45</v>
      </c>
      <c r="G15" s="42">
        <v>0</v>
      </c>
      <c r="H15" s="42">
        <v>0</v>
      </c>
      <c r="I15" s="73">
        <v>42</v>
      </c>
      <c r="J15" s="73">
        <v>90.56001</v>
      </c>
      <c r="K15" s="73">
        <f t="shared" si="0"/>
        <v>215.61907142857146</v>
      </c>
    </row>
    <row r="16" spans="1:11" ht="69" customHeight="1" hidden="1">
      <c r="A16" s="12" t="s">
        <v>32</v>
      </c>
      <c r="B16" s="12" t="s">
        <v>46</v>
      </c>
      <c r="C16" s="12" t="s">
        <v>257</v>
      </c>
      <c r="D16" s="12" t="s">
        <v>35</v>
      </c>
      <c r="E16" s="12" t="s">
        <v>305</v>
      </c>
      <c r="F16" s="44" t="s">
        <v>47</v>
      </c>
      <c r="G16" s="42">
        <v>0</v>
      </c>
      <c r="H16" s="42">
        <v>0</v>
      </c>
      <c r="I16" s="73">
        <v>0</v>
      </c>
      <c r="J16" s="73">
        <v>0</v>
      </c>
      <c r="K16" s="73" t="e">
        <f t="shared" si="0"/>
        <v>#DIV/0!</v>
      </c>
    </row>
    <row r="17" spans="1:11" s="82" customFormat="1" ht="34.5" customHeight="1">
      <c r="A17" s="77" t="s">
        <v>48</v>
      </c>
      <c r="B17" s="77" t="s">
        <v>33</v>
      </c>
      <c r="C17" s="77" t="s">
        <v>34</v>
      </c>
      <c r="D17" s="77" t="s">
        <v>35</v>
      </c>
      <c r="E17" s="77" t="s">
        <v>36</v>
      </c>
      <c r="F17" s="81" t="s">
        <v>49</v>
      </c>
      <c r="G17" s="79" t="e">
        <f>G18</f>
        <v>#REF!</v>
      </c>
      <c r="H17" s="79" t="e">
        <f>H18</f>
        <v>#REF!</v>
      </c>
      <c r="I17" s="101">
        <f>I18+I21+I24+I27</f>
        <v>3369</v>
      </c>
      <c r="J17" s="101">
        <f>J18+J21+J24+J27</f>
        <v>3008.48074</v>
      </c>
      <c r="K17" s="73">
        <f t="shared" si="0"/>
        <v>89.29892371623626</v>
      </c>
    </row>
    <row r="18" spans="1:11" ht="54.75" customHeight="1">
      <c r="A18" s="12" t="s">
        <v>48</v>
      </c>
      <c r="B18" s="12" t="s">
        <v>50</v>
      </c>
      <c r="C18" s="12" t="s">
        <v>257</v>
      </c>
      <c r="D18" s="12" t="s">
        <v>35</v>
      </c>
      <c r="E18" s="12" t="s">
        <v>305</v>
      </c>
      <c r="F18" s="45" t="s">
        <v>51</v>
      </c>
      <c r="G18" s="41" t="e">
        <f>G19+G20+G21+#REF!</f>
        <v>#REF!</v>
      </c>
      <c r="H18" s="41" t="e">
        <f>H19+H20+H21+#REF!</f>
        <v>#REF!</v>
      </c>
      <c r="I18" s="74">
        <f>I19+I20</f>
        <v>1543.8</v>
      </c>
      <c r="J18" s="74">
        <f>J19+J20</f>
        <v>1387.62494</v>
      </c>
      <c r="K18" s="73">
        <f t="shared" si="0"/>
        <v>89.88372457572224</v>
      </c>
    </row>
    <row r="19" spans="1:11" ht="76.5">
      <c r="A19" s="46" t="s">
        <v>48</v>
      </c>
      <c r="B19" s="46" t="s">
        <v>52</v>
      </c>
      <c r="C19" s="3" t="s">
        <v>257</v>
      </c>
      <c r="D19" s="3" t="s">
        <v>35</v>
      </c>
      <c r="E19" s="3" t="s">
        <v>305</v>
      </c>
      <c r="F19" s="33" t="s">
        <v>53</v>
      </c>
      <c r="G19" s="42">
        <v>447.9</v>
      </c>
      <c r="H19" s="42">
        <v>0</v>
      </c>
      <c r="I19" s="73">
        <v>1434.5</v>
      </c>
      <c r="J19" s="73">
        <v>1289.42236</v>
      </c>
      <c r="K19" s="73">
        <f t="shared" si="0"/>
        <v>89.88653607528757</v>
      </c>
    </row>
    <row r="20" spans="1:11" ht="89.25">
      <c r="A20" s="46" t="s">
        <v>48</v>
      </c>
      <c r="B20" s="46" t="s">
        <v>54</v>
      </c>
      <c r="C20" s="3" t="s">
        <v>257</v>
      </c>
      <c r="D20" s="3" t="s">
        <v>35</v>
      </c>
      <c r="E20" s="3" t="s">
        <v>305</v>
      </c>
      <c r="F20" s="33" t="s">
        <v>55</v>
      </c>
      <c r="G20" s="42">
        <v>16.7</v>
      </c>
      <c r="H20" s="42">
        <v>0</v>
      </c>
      <c r="I20" s="73">
        <v>109.3</v>
      </c>
      <c r="J20" s="73">
        <v>98.20258</v>
      </c>
      <c r="K20" s="73">
        <f t="shared" si="0"/>
        <v>89.8468252516011</v>
      </c>
    </row>
    <row r="21" spans="1:11" ht="63.75">
      <c r="A21" s="46" t="s">
        <v>48</v>
      </c>
      <c r="B21" s="46" t="s">
        <v>56</v>
      </c>
      <c r="C21" s="3" t="s">
        <v>257</v>
      </c>
      <c r="D21" s="3" t="s">
        <v>35</v>
      </c>
      <c r="E21" s="3" t="s">
        <v>305</v>
      </c>
      <c r="F21" s="45" t="s">
        <v>57</v>
      </c>
      <c r="G21" s="42">
        <v>981.1</v>
      </c>
      <c r="H21" s="42">
        <v>0</v>
      </c>
      <c r="I21" s="74">
        <f>I22+I23</f>
        <v>7.9</v>
      </c>
      <c r="J21" s="74">
        <f>J22+J23</f>
        <v>9.92529</v>
      </c>
      <c r="K21" s="73">
        <f t="shared" si="0"/>
        <v>125.636582278481</v>
      </c>
    </row>
    <row r="22" spans="1:11" ht="89.25">
      <c r="A22" s="46" t="s">
        <v>48</v>
      </c>
      <c r="B22" s="46" t="s">
        <v>58</v>
      </c>
      <c r="C22" s="3" t="s">
        <v>257</v>
      </c>
      <c r="D22" s="3" t="s">
        <v>35</v>
      </c>
      <c r="E22" s="3" t="s">
        <v>305</v>
      </c>
      <c r="F22" s="33" t="s">
        <v>59</v>
      </c>
      <c r="G22" s="42"/>
      <c r="H22" s="42"/>
      <c r="I22" s="73">
        <v>7.4</v>
      </c>
      <c r="J22" s="73">
        <v>9.22288</v>
      </c>
      <c r="K22" s="73">
        <f t="shared" si="0"/>
        <v>124.6335135135135</v>
      </c>
    </row>
    <row r="23" spans="1:11" ht="102">
      <c r="A23" s="46" t="s">
        <v>48</v>
      </c>
      <c r="B23" s="46" t="s">
        <v>60</v>
      </c>
      <c r="C23" s="3" t="s">
        <v>257</v>
      </c>
      <c r="D23" s="3" t="s">
        <v>35</v>
      </c>
      <c r="E23" s="3" t="s">
        <v>305</v>
      </c>
      <c r="F23" s="33" t="s">
        <v>61</v>
      </c>
      <c r="G23" s="42"/>
      <c r="H23" s="42"/>
      <c r="I23" s="73">
        <v>0.5</v>
      </c>
      <c r="J23" s="73">
        <v>0.70241</v>
      </c>
      <c r="K23" s="73">
        <f t="shared" si="0"/>
        <v>140.482</v>
      </c>
    </row>
    <row r="24" spans="1:11" ht="51">
      <c r="A24" s="46" t="s">
        <v>48</v>
      </c>
      <c r="B24" s="46" t="s">
        <v>62</v>
      </c>
      <c r="C24" s="3" t="s">
        <v>257</v>
      </c>
      <c r="D24" s="3" t="s">
        <v>35</v>
      </c>
      <c r="E24" s="3" t="s">
        <v>305</v>
      </c>
      <c r="F24" s="45" t="s">
        <v>63</v>
      </c>
      <c r="G24" s="42"/>
      <c r="H24" s="42"/>
      <c r="I24" s="74">
        <f>I25+I26</f>
        <v>2016.5</v>
      </c>
      <c r="J24" s="74">
        <f>J25+J26</f>
        <v>1866.74542</v>
      </c>
      <c r="K24" s="73">
        <f t="shared" si="0"/>
        <v>92.57353930076866</v>
      </c>
    </row>
    <row r="25" spans="1:11" ht="76.5">
      <c r="A25" s="46" t="s">
        <v>48</v>
      </c>
      <c r="B25" s="46" t="s">
        <v>64</v>
      </c>
      <c r="C25" s="3" t="s">
        <v>257</v>
      </c>
      <c r="D25" s="3" t="s">
        <v>35</v>
      </c>
      <c r="E25" s="3" t="s">
        <v>305</v>
      </c>
      <c r="F25" s="33" t="s">
        <v>65</v>
      </c>
      <c r="G25" s="42"/>
      <c r="H25" s="42"/>
      <c r="I25" s="73">
        <v>1873.8</v>
      </c>
      <c r="J25" s="73">
        <v>1734.63534</v>
      </c>
      <c r="K25" s="73">
        <f t="shared" si="0"/>
        <v>92.57313160422672</v>
      </c>
    </row>
    <row r="26" spans="1:11" ht="89.25">
      <c r="A26" s="46" t="s">
        <v>48</v>
      </c>
      <c r="B26" s="46" t="s">
        <v>66</v>
      </c>
      <c r="C26" s="3" t="s">
        <v>257</v>
      </c>
      <c r="D26" s="3" t="s">
        <v>35</v>
      </c>
      <c r="E26" s="3" t="s">
        <v>305</v>
      </c>
      <c r="F26" s="33" t="s">
        <v>67</v>
      </c>
      <c r="G26" s="42"/>
      <c r="H26" s="42"/>
      <c r="I26" s="73">
        <v>142.7</v>
      </c>
      <c r="J26" s="73">
        <v>132.11008</v>
      </c>
      <c r="K26" s="73">
        <f t="shared" si="0"/>
        <v>92.57889278206028</v>
      </c>
    </row>
    <row r="27" spans="1:11" ht="51">
      <c r="A27" s="46" t="s">
        <v>48</v>
      </c>
      <c r="B27" s="46" t="s">
        <v>68</v>
      </c>
      <c r="C27" s="3" t="s">
        <v>257</v>
      </c>
      <c r="D27" s="3" t="s">
        <v>35</v>
      </c>
      <c r="E27" s="3" t="s">
        <v>305</v>
      </c>
      <c r="F27" s="45" t="s">
        <v>69</v>
      </c>
      <c r="G27" s="42"/>
      <c r="H27" s="42"/>
      <c r="I27" s="74">
        <f>I28+I29</f>
        <v>-199.2</v>
      </c>
      <c r="J27" s="74">
        <f>J28+J29</f>
        <v>-255.81491</v>
      </c>
      <c r="K27" s="73">
        <f t="shared" si="0"/>
        <v>128.42113955823294</v>
      </c>
    </row>
    <row r="28" spans="1:11" ht="76.5">
      <c r="A28" s="46" t="s">
        <v>48</v>
      </c>
      <c r="B28" s="46" t="s">
        <v>70</v>
      </c>
      <c r="C28" s="3" t="s">
        <v>257</v>
      </c>
      <c r="D28" s="3" t="s">
        <v>35</v>
      </c>
      <c r="E28" s="3" t="s">
        <v>305</v>
      </c>
      <c r="F28" s="33" t="s">
        <v>71</v>
      </c>
      <c r="G28" s="42"/>
      <c r="H28" s="42"/>
      <c r="I28" s="73">
        <v>-185.1</v>
      </c>
      <c r="J28" s="73">
        <v>-237.71081</v>
      </c>
      <c r="K28" s="73">
        <f t="shared" si="0"/>
        <v>128.42291193949217</v>
      </c>
    </row>
    <row r="29" spans="1:11" ht="89.25">
      <c r="A29" s="46" t="s">
        <v>48</v>
      </c>
      <c r="B29" s="46" t="s">
        <v>72</v>
      </c>
      <c r="C29" s="3" t="s">
        <v>257</v>
      </c>
      <c r="D29" s="3" t="s">
        <v>35</v>
      </c>
      <c r="E29" s="3" t="s">
        <v>305</v>
      </c>
      <c r="F29" s="47" t="s">
        <v>73</v>
      </c>
      <c r="G29" s="42"/>
      <c r="H29" s="42"/>
      <c r="I29" s="73">
        <v>-14.1</v>
      </c>
      <c r="J29" s="73">
        <v>-18.1041</v>
      </c>
      <c r="K29" s="73">
        <f t="shared" si="0"/>
        <v>128.39787234042552</v>
      </c>
    </row>
    <row r="30" spans="1:11" ht="12.75" customHeight="1" hidden="1">
      <c r="A30" s="77" t="s">
        <v>74</v>
      </c>
      <c r="B30" s="77" t="s">
        <v>33</v>
      </c>
      <c r="C30" s="77" t="s">
        <v>34</v>
      </c>
      <c r="D30" s="77" t="s">
        <v>35</v>
      </c>
      <c r="E30" s="77" t="s">
        <v>36</v>
      </c>
      <c r="F30" s="83" t="s">
        <v>75</v>
      </c>
      <c r="G30" s="79">
        <f>G31</f>
        <v>8</v>
      </c>
      <c r="H30" s="79">
        <f>H31</f>
        <v>0</v>
      </c>
      <c r="I30" s="101">
        <f>I31</f>
        <v>0</v>
      </c>
      <c r="J30" s="101">
        <f>J31</f>
        <v>0</v>
      </c>
      <c r="K30" s="73" t="e">
        <f t="shared" si="0"/>
        <v>#DIV/0!</v>
      </c>
    </row>
    <row r="31" spans="1:11" s="84" customFormat="1" ht="13.5" customHeight="1" hidden="1">
      <c r="A31" s="39" t="s">
        <v>74</v>
      </c>
      <c r="B31" s="39" t="s">
        <v>76</v>
      </c>
      <c r="C31" s="39" t="s">
        <v>257</v>
      </c>
      <c r="D31" s="39" t="s">
        <v>35</v>
      </c>
      <c r="E31" s="39" t="s">
        <v>305</v>
      </c>
      <c r="F31" s="48" t="s">
        <v>77</v>
      </c>
      <c r="G31" s="41">
        <f>G32+G33</f>
        <v>8</v>
      </c>
      <c r="H31" s="41">
        <f>H32+H33</f>
        <v>0</v>
      </c>
      <c r="I31" s="74">
        <f>I32+I33</f>
        <v>0</v>
      </c>
      <c r="J31" s="74">
        <f>J32+J33</f>
        <v>0</v>
      </c>
      <c r="K31" s="73" t="e">
        <f t="shared" si="0"/>
        <v>#DIV/0!</v>
      </c>
    </row>
    <row r="32" spans="1:11" s="84" customFormat="1" ht="13.5" hidden="1">
      <c r="A32" s="12" t="s">
        <v>74</v>
      </c>
      <c r="B32" s="12" t="s">
        <v>78</v>
      </c>
      <c r="C32" s="12" t="s">
        <v>257</v>
      </c>
      <c r="D32" s="12" t="s">
        <v>35</v>
      </c>
      <c r="E32" s="12" t="s">
        <v>305</v>
      </c>
      <c r="F32" s="44" t="s">
        <v>77</v>
      </c>
      <c r="G32" s="42">
        <v>8</v>
      </c>
      <c r="H32" s="42">
        <v>0</v>
      </c>
      <c r="I32" s="73">
        <v>0</v>
      </c>
      <c r="J32" s="73">
        <v>0</v>
      </c>
      <c r="K32" s="73" t="e">
        <f t="shared" si="0"/>
        <v>#DIV/0!</v>
      </c>
    </row>
    <row r="33" spans="1:11" s="85" customFormat="1" ht="24" customHeight="1" hidden="1">
      <c r="A33" s="12" t="s">
        <v>74</v>
      </c>
      <c r="B33" s="12" t="s">
        <v>79</v>
      </c>
      <c r="C33" s="12" t="s">
        <v>257</v>
      </c>
      <c r="D33" s="12" t="s">
        <v>35</v>
      </c>
      <c r="E33" s="12" t="s">
        <v>305</v>
      </c>
      <c r="F33" s="44" t="s">
        <v>80</v>
      </c>
      <c r="G33" s="42"/>
      <c r="H33" s="42"/>
      <c r="I33" s="73"/>
      <c r="J33" s="73"/>
      <c r="K33" s="73" t="e">
        <f t="shared" si="0"/>
        <v>#DIV/0!</v>
      </c>
    </row>
    <row r="34" spans="1:11" ht="15" customHeight="1">
      <c r="A34" s="77" t="s">
        <v>81</v>
      </c>
      <c r="B34" s="77" t="s">
        <v>33</v>
      </c>
      <c r="C34" s="77" t="s">
        <v>34</v>
      </c>
      <c r="D34" s="77" t="s">
        <v>35</v>
      </c>
      <c r="E34" s="77" t="s">
        <v>36</v>
      </c>
      <c r="F34" s="78" t="s">
        <v>82</v>
      </c>
      <c r="G34" s="79">
        <f>G35+G36</f>
        <v>3400</v>
      </c>
      <c r="H34" s="79">
        <f>H35+H36</f>
        <v>0</v>
      </c>
      <c r="I34" s="101">
        <f>I35+I36</f>
        <v>7990</v>
      </c>
      <c r="J34" s="101">
        <f>J35+J36</f>
        <v>6952.786749999999</v>
      </c>
      <c r="K34" s="73">
        <f t="shared" si="0"/>
        <v>87.01860763454317</v>
      </c>
    </row>
    <row r="35" spans="1:11" ht="38.25" customHeight="1">
      <c r="A35" s="12" t="s">
        <v>81</v>
      </c>
      <c r="B35" s="12" t="s">
        <v>83</v>
      </c>
      <c r="C35" s="12" t="s">
        <v>267</v>
      </c>
      <c r="D35" s="12" t="s">
        <v>35</v>
      </c>
      <c r="E35" s="12" t="s">
        <v>305</v>
      </c>
      <c r="F35" s="49" t="s">
        <v>84</v>
      </c>
      <c r="G35" s="42">
        <v>550</v>
      </c>
      <c r="H35" s="42">
        <v>0</v>
      </c>
      <c r="I35" s="73">
        <v>1723</v>
      </c>
      <c r="J35" s="73">
        <v>1941.34298</v>
      </c>
      <c r="K35" s="73">
        <f t="shared" si="0"/>
        <v>112.67225652930935</v>
      </c>
    </row>
    <row r="36" spans="1:11" s="38" customFormat="1" ht="12.75">
      <c r="A36" s="39" t="s">
        <v>81</v>
      </c>
      <c r="B36" s="39" t="s">
        <v>85</v>
      </c>
      <c r="C36" s="39" t="s">
        <v>34</v>
      </c>
      <c r="D36" s="39" t="s">
        <v>35</v>
      </c>
      <c r="E36" s="39" t="s">
        <v>305</v>
      </c>
      <c r="F36" s="50" t="s">
        <v>86</v>
      </c>
      <c r="G36" s="41">
        <f>G37+G38</f>
        <v>2850</v>
      </c>
      <c r="H36" s="41">
        <f>H37+H38</f>
        <v>0</v>
      </c>
      <c r="I36" s="74">
        <f>I37+I38</f>
        <v>6267</v>
      </c>
      <c r="J36" s="74">
        <f>J37+J38</f>
        <v>5011.44377</v>
      </c>
      <c r="K36" s="73">
        <f t="shared" si="0"/>
        <v>79.96559390457955</v>
      </c>
    </row>
    <row r="37" spans="1:11" s="38" customFormat="1" ht="27" customHeight="1">
      <c r="A37" s="12" t="s">
        <v>81</v>
      </c>
      <c r="B37" s="12" t="s">
        <v>87</v>
      </c>
      <c r="C37" s="12" t="s">
        <v>267</v>
      </c>
      <c r="D37" s="12" t="s">
        <v>35</v>
      </c>
      <c r="E37" s="12" t="s">
        <v>305</v>
      </c>
      <c r="F37" s="43" t="s">
        <v>88</v>
      </c>
      <c r="G37" s="42">
        <v>2500</v>
      </c>
      <c r="H37" s="42">
        <v>0</v>
      </c>
      <c r="I37" s="73">
        <v>1390</v>
      </c>
      <c r="J37" s="73">
        <v>1591.39453</v>
      </c>
      <c r="K37" s="73">
        <f t="shared" si="0"/>
        <v>114.48881510791367</v>
      </c>
    </row>
    <row r="38" spans="1:11" ht="31.5" customHeight="1">
      <c r="A38" s="12" t="s">
        <v>81</v>
      </c>
      <c r="B38" s="12" t="s">
        <v>89</v>
      </c>
      <c r="C38" s="12" t="s">
        <v>267</v>
      </c>
      <c r="D38" s="12" t="s">
        <v>35</v>
      </c>
      <c r="E38" s="12" t="s">
        <v>305</v>
      </c>
      <c r="F38" s="43" t="s">
        <v>90</v>
      </c>
      <c r="G38" s="42">
        <v>350</v>
      </c>
      <c r="H38" s="42">
        <v>0</v>
      </c>
      <c r="I38" s="73">
        <v>4877</v>
      </c>
      <c r="J38" s="73">
        <v>3420.04924</v>
      </c>
      <c r="K38" s="73">
        <f t="shared" si="0"/>
        <v>70.12608652860365</v>
      </c>
    </row>
    <row r="39" spans="1:11" s="82" customFormat="1" ht="25.5" hidden="1">
      <c r="A39" s="77" t="s">
        <v>91</v>
      </c>
      <c r="B39" s="77" t="s">
        <v>33</v>
      </c>
      <c r="C39" s="77" t="s">
        <v>34</v>
      </c>
      <c r="D39" s="77" t="s">
        <v>35</v>
      </c>
      <c r="E39" s="77" t="s">
        <v>34</v>
      </c>
      <c r="F39" s="86" t="s">
        <v>92</v>
      </c>
      <c r="G39" s="79"/>
      <c r="H39" s="79"/>
      <c r="I39" s="101"/>
      <c r="J39" s="101"/>
      <c r="K39" s="73" t="e">
        <f t="shared" si="0"/>
        <v>#DIV/0!</v>
      </c>
    </row>
    <row r="40" spans="1:11" ht="12.75" hidden="1">
      <c r="A40" s="12" t="s">
        <v>91</v>
      </c>
      <c r="B40" s="12" t="s">
        <v>93</v>
      </c>
      <c r="C40" s="12" t="s">
        <v>34</v>
      </c>
      <c r="D40" s="12" t="s">
        <v>35</v>
      </c>
      <c r="E40" s="12" t="s">
        <v>305</v>
      </c>
      <c r="F40" s="49" t="s">
        <v>94</v>
      </c>
      <c r="G40" s="42"/>
      <c r="H40" s="42"/>
      <c r="I40" s="73"/>
      <c r="J40" s="73"/>
      <c r="K40" s="73" t="e">
        <f t="shared" si="0"/>
        <v>#DIV/0!</v>
      </c>
    </row>
    <row r="41" spans="1:11" ht="12.75" hidden="1">
      <c r="A41" s="12" t="s">
        <v>91</v>
      </c>
      <c r="B41" s="12" t="s">
        <v>95</v>
      </c>
      <c r="C41" s="12" t="s">
        <v>34</v>
      </c>
      <c r="D41" s="12" t="s">
        <v>35</v>
      </c>
      <c r="E41" s="12" t="s">
        <v>305</v>
      </c>
      <c r="F41" s="49" t="s">
        <v>96</v>
      </c>
      <c r="G41" s="42"/>
      <c r="H41" s="42"/>
      <c r="I41" s="73"/>
      <c r="J41" s="73"/>
      <c r="K41" s="73" t="e">
        <f t="shared" si="0"/>
        <v>#DIV/0!</v>
      </c>
    </row>
    <row r="42" spans="1:11" s="82" customFormat="1" ht="30" customHeight="1">
      <c r="A42" s="77" t="s">
        <v>290</v>
      </c>
      <c r="B42" s="77" t="s">
        <v>33</v>
      </c>
      <c r="C42" s="77" t="s">
        <v>34</v>
      </c>
      <c r="D42" s="77" t="s">
        <v>35</v>
      </c>
      <c r="E42" s="77" t="s">
        <v>36</v>
      </c>
      <c r="F42" s="87" t="s">
        <v>97</v>
      </c>
      <c r="G42" s="79">
        <f>G43+G48</f>
        <v>3084.8</v>
      </c>
      <c r="H42" s="79">
        <f>H43+H48</f>
        <v>0</v>
      </c>
      <c r="I42" s="101">
        <f>I43+I48</f>
        <v>1829</v>
      </c>
      <c r="J42" s="101">
        <f>J43+J48</f>
        <v>1980.80296</v>
      </c>
      <c r="K42" s="73">
        <f t="shared" si="0"/>
        <v>108.2997791142701</v>
      </c>
    </row>
    <row r="43" spans="1:11" s="38" customFormat="1" ht="64.5" customHeight="1">
      <c r="A43" s="39" t="s">
        <v>290</v>
      </c>
      <c r="B43" s="39" t="s">
        <v>98</v>
      </c>
      <c r="C43" s="39" t="s">
        <v>34</v>
      </c>
      <c r="D43" s="39" t="s">
        <v>35</v>
      </c>
      <c r="E43" s="39" t="s">
        <v>378</v>
      </c>
      <c r="F43" s="50" t="s">
        <v>99</v>
      </c>
      <c r="G43" s="41">
        <f>G44+G45</f>
        <v>3084.8</v>
      </c>
      <c r="H43" s="41">
        <f>H44+H45</f>
        <v>0</v>
      </c>
      <c r="I43" s="74">
        <f>I44+I45</f>
        <v>1829</v>
      </c>
      <c r="J43" s="74">
        <f>J44+J45</f>
        <v>1980.80296</v>
      </c>
      <c r="K43" s="73">
        <f t="shared" si="0"/>
        <v>108.2997791142701</v>
      </c>
    </row>
    <row r="44" spans="1:11" ht="52.5" customHeight="1">
      <c r="A44" s="12" t="s">
        <v>290</v>
      </c>
      <c r="B44" s="12" t="s">
        <v>100</v>
      </c>
      <c r="C44" s="12" t="s">
        <v>267</v>
      </c>
      <c r="D44" s="12" t="s">
        <v>35</v>
      </c>
      <c r="E44" s="12" t="s">
        <v>378</v>
      </c>
      <c r="F44" s="51" t="s">
        <v>511</v>
      </c>
      <c r="G44" s="42">
        <v>3040</v>
      </c>
      <c r="H44" s="42">
        <v>0</v>
      </c>
      <c r="I44" s="73">
        <v>1700</v>
      </c>
      <c r="J44" s="73">
        <v>1772.15694</v>
      </c>
      <c r="K44" s="73">
        <f t="shared" si="0"/>
        <v>104.24452588235296</v>
      </c>
    </row>
    <row r="45" spans="1:11" ht="56.25" customHeight="1">
      <c r="A45" s="12" t="s">
        <v>290</v>
      </c>
      <c r="B45" s="12" t="s">
        <v>101</v>
      </c>
      <c r="C45" s="12" t="s">
        <v>267</v>
      </c>
      <c r="D45" s="12" t="s">
        <v>35</v>
      </c>
      <c r="E45" s="12" t="s">
        <v>378</v>
      </c>
      <c r="F45" s="52" t="s">
        <v>102</v>
      </c>
      <c r="G45" s="42">
        <v>44.8</v>
      </c>
      <c r="H45" s="42">
        <v>0</v>
      </c>
      <c r="I45" s="73">
        <v>129</v>
      </c>
      <c r="J45" s="73">
        <v>208.64602</v>
      </c>
      <c r="K45" s="73">
        <f t="shared" si="0"/>
        <v>161.7411007751938</v>
      </c>
    </row>
    <row r="46" spans="1:11" ht="27.75" customHeight="1" hidden="1">
      <c r="A46" s="12" t="s">
        <v>290</v>
      </c>
      <c r="B46" s="12" t="s">
        <v>103</v>
      </c>
      <c r="C46" s="12" t="s">
        <v>267</v>
      </c>
      <c r="D46" s="12" t="s">
        <v>35</v>
      </c>
      <c r="E46" s="12" t="s">
        <v>378</v>
      </c>
      <c r="F46" s="52" t="s">
        <v>512</v>
      </c>
      <c r="G46" s="42"/>
      <c r="H46" s="42"/>
      <c r="I46" s="73">
        <v>0</v>
      </c>
      <c r="J46" s="73">
        <v>0</v>
      </c>
      <c r="K46" s="73" t="e">
        <f t="shared" si="0"/>
        <v>#DIV/0!</v>
      </c>
    </row>
    <row r="47" spans="1:11" ht="28.5" customHeight="1" hidden="1">
      <c r="A47" s="12" t="s">
        <v>290</v>
      </c>
      <c r="B47" s="12" t="s">
        <v>104</v>
      </c>
      <c r="C47" s="12" t="s">
        <v>267</v>
      </c>
      <c r="D47" s="12" t="s">
        <v>35</v>
      </c>
      <c r="E47" s="12" t="s">
        <v>378</v>
      </c>
      <c r="F47" s="52" t="s">
        <v>513</v>
      </c>
      <c r="G47" s="42"/>
      <c r="H47" s="42"/>
      <c r="I47" s="73"/>
      <c r="J47" s="73"/>
      <c r="K47" s="73" t="e">
        <f t="shared" si="0"/>
        <v>#DIV/0!</v>
      </c>
    </row>
    <row r="48" spans="1:11" s="38" customFormat="1" ht="54" customHeight="1" hidden="1">
      <c r="A48" s="39" t="s">
        <v>290</v>
      </c>
      <c r="B48" s="39" t="s">
        <v>105</v>
      </c>
      <c r="C48" s="39" t="s">
        <v>267</v>
      </c>
      <c r="D48" s="39" t="s">
        <v>35</v>
      </c>
      <c r="E48" s="39" t="s">
        <v>378</v>
      </c>
      <c r="F48" s="53" t="s">
        <v>106</v>
      </c>
      <c r="G48" s="41"/>
      <c r="H48" s="41"/>
      <c r="I48" s="74">
        <v>0</v>
      </c>
      <c r="J48" s="74">
        <v>0</v>
      </c>
      <c r="K48" s="73" t="e">
        <f t="shared" si="0"/>
        <v>#DIV/0!</v>
      </c>
    </row>
    <row r="49" spans="1:11" s="82" customFormat="1" ht="27" customHeight="1">
      <c r="A49" s="77" t="s">
        <v>107</v>
      </c>
      <c r="B49" s="77" t="s">
        <v>33</v>
      </c>
      <c r="C49" s="77" t="s">
        <v>34</v>
      </c>
      <c r="D49" s="77" t="s">
        <v>35</v>
      </c>
      <c r="E49" s="77" t="s">
        <v>36</v>
      </c>
      <c r="F49" s="88" t="s">
        <v>108</v>
      </c>
      <c r="G49" s="79">
        <f>G50</f>
        <v>40</v>
      </c>
      <c r="H49" s="79">
        <f aca="true" t="shared" si="1" ref="H49:J51">H50</f>
        <v>0</v>
      </c>
      <c r="I49" s="101">
        <f t="shared" si="1"/>
        <v>100</v>
      </c>
      <c r="J49" s="101">
        <f t="shared" si="1"/>
        <v>42.9</v>
      </c>
      <c r="K49" s="73">
        <f t="shared" si="0"/>
        <v>42.9</v>
      </c>
    </row>
    <row r="50" spans="1:11" s="38" customFormat="1" ht="12.75">
      <c r="A50" s="39" t="s">
        <v>107</v>
      </c>
      <c r="B50" s="39" t="s">
        <v>109</v>
      </c>
      <c r="C50" s="39" t="s">
        <v>34</v>
      </c>
      <c r="D50" s="39" t="s">
        <v>35</v>
      </c>
      <c r="E50" s="39" t="s">
        <v>110</v>
      </c>
      <c r="F50" s="48" t="s">
        <v>111</v>
      </c>
      <c r="G50" s="41">
        <f>G51</f>
        <v>40</v>
      </c>
      <c r="H50" s="41">
        <f t="shared" si="1"/>
        <v>0</v>
      </c>
      <c r="I50" s="74">
        <f t="shared" si="1"/>
        <v>100</v>
      </c>
      <c r="J50" s="74">
        <f t="shared" si="1"/>
        <v>42.9</v>
      </c>
      <c r="K50" s="73">
        <f t="shared" si="0"/>
        <v>42.9</v>
      </c>
    </row>
    <row r="51" spans="1:11" ht="12.75">
      <c r="A51" s="12" t="s">
        <v>107</v>
      </c>
      <c r="B51" s="12" t="s">
        <v>112</v>
      </c>
      <c r="C51" s="12" t="s">
        <v>34</v>
      </c>
      <c r="D51" s="12" t="s">
        <v>35</v>
      </c>
      <c r="E51" s="12" t="s">
        <v>110</v>
      </c>
      <c r="F51" s="8" t="s">
        <v>113</v>
      </c>
      <c r="G51" s="42">
        <f>G52</f>
        <v>40</v>
      </c>
      <c r="H51" s="42">
        <f t="shared" si="1"/>
        <v>0</v>
      </c>
      <c r="I51" s="73">
        <f t="shared" si="1"/>
        <v>100</v>
      </c>
      <c r="J51" s="73">
        <f t="shared" si="1"/>
        <v>42.9</v>
      </c>
      <c r="K51" s="73">
        <f t="shared" si="0"/>
        <v>42.9</v>
      </c>
    </row>
    <row r="52" spans="1:11" ht="27" customHeight="1">
      <c r="A52" s="12" t="s">
        <v>107</v>
      </c>
      <c r="B52" s="12" t="s">
        <v>114</v>
      </c>
      <c r="C52" s="12" t="s">
        <v>267</v>
      </c>
      <c r="D52" s="12" t="s">
        <v>35</v>
      </c>
      <c r="E52" s="12" t="s">
        <v>110</v>
      </c>
      <c r="F52" s="8" t="s">
        <v>115</v>
      </c>
      <c r="G52" s="42">
        <v>40</v>
      </c>
      <c r="H52" s="42">
        <v>0</v>
      </c>
      <c r="I52" s="73">
        <v>100</v>
      </c>
      <c r="J52" s="73">
        <v>42.9</v>
      </c>
      <c r="K52" s="73">
        <f t="shared" si="0"/>
        <v>42.9</v>
      </c>
    </row>
    <row r="53" spans="1:11" ht="18" customHeight="1" hidden="1">
      <c r="A53" s="12" t="s">
        <v>107</v>
      </c>
      <c r="B53" s="12" t="s">
        <v>116</v>
      </c>
      <c r="C53" s="12" t="s">
        <v>267</v>
      </c>
      <c r="D53" s="12" t="s">
        <v>35</v>
      </c>
      <c r="E53" s="12" t="s">
        <v>110</v>
      </c>
      <c r="F53" s="8" t="s">
        <v>0</v>
      </c>
      <c r="G53" s="42"/>
      <c r="H53" s="42"/>
      <c r="I53" s="73">
        <v>0</v>
      </c>
      <c r="J53" s="73">
        <v>0</v>
      </c>
      <c r="K53" s="73" t="e">
        <f t="shared" si="0"/>
        <v>#DIV/0!</v>
      </c>
    </row>
    <row r="54" spans="1:11" ht="26.25" customHeight="1">
      <c r="A54" s="77" t="s">
        <v>117</v>
      </c>
      <c r="B54" s="77" t="s">
        <v>33</v>
      </c>
      <c r="C54" s="77" t="s">
        <v>34</v>
      </c>
      <c r="D54" s="77" t="s">
        <v>35</v>
      </c>
      <c r="E54" s="77" t="s">
        <v>36</v>
      </c>
      <c r="F54" s="89" t="s">
        <v>118</v>
      </c>
      <c r="G54" s="79">
        <f>G63+G56</f>
        <v>450</v>
      </c>
      <c r="H54" s="79">
        <f>H63+H56</f>
        <v>0</v>
      </c>
      <c r="I54" s="101">
        <f>I63+I56</f>
        <v>14115</v>
      </c>
      <c r="J54" s="101">
        <f>J63+J56</f>
        <v>14399.78554</v>
      </c>
      <c r="K54" s="73">
        <f t="shared" si="0"/>
        <v>102.01760921006023</v>
      </c>
    </row>
    <row r="55" spans="1:11" ht="27.75" customHeight="1" hidden="1">
      <c r="A55" s="12" t="s">
        <v>117</v>
      </c>
      <c r="B55" s="12" t="s">
        <v>119</v>
      </c>
      <c r="C55" s="12" t="s">
        <v>267</v>
      </c>
      <c r="D55" s="12" t="s">
        <v>35</v>
      </c>
      <c r="E55" s="12" t="s">
        <v>120</v>
      </c>
      <c r="F55" s="31" t="s">
        <v>1</v>
      </c>
      <c r="G55" s="42"/>
      <c r="H55" s="42"/>
      <c r="I55" s="73">
        <v>0</v>
      </c>
      <c r="J55" s="73">
        <v>0</v>
      </c>
      <c r="K55" s="73" t="e">
        <f t="shared" si="0"/>
        <v>#DIV/0!</v>
      </c>
    </row>
    <row r="56" spans="1:11" ht="63" customHeight="1">
      <c r="A56" s="12" t="s">
        <v>117</v>
      </c>
      <c r="B56" s="12" t="s">
        <v>121</v>
      </c>
      <c r="C56" s="12" t="s">
        <v>267</v>
      </c>
      <c r="D56" s="12" t="s">
        <v>35</v>
      </c>
      <c r="E56" s="12" t="s">
        <v>120</v>
      </c>
      <c r="F56" s="51" t="s">
        <v>122</v>
      </c>
      <c r="G56" s="42">
        <v>0</v>
      </c>
      <c r="H56" s="42">
        <v>0</v>
      </c>
      <c r="I56" s="73">
        <v>13715</v>
      </c>
      <c r="J56" s="73">
        <v>13715</v>
      </c>
      <c r="K56" s="73">
        <f t="shared" si="0"/>
        <v>100</v>
      </c>
    </row>
    <row r="57" spans="1:11" ht="69" customHeight="1" hidden="1">
      <c r="A57" s="12" t="s">
        <v>117</v>
      </c>
      <c r="B57" s="12" t="s">
        <v>123</v>
      </c>
      <c r="C57" s="12" t="s">
        <v>267</v>
      </c>
      <c r="D57" s="12" t="s">
        <v>35</v>
      </c>
      <c r="E57" s="12" t="s">
        <v>120</v>
      </c>
      <c r="F57" s="31" t="s">
        <v>124</v>
      </c>
      <c r="G57" s="42"/>
      <c r="H57" s="42"/>
      <c r="I57" s="73">
        <v>0</v>
      </c>
      <c r="J57" s="73">
        <v>0</v>
      </c>
      <c r="K57" s="73" t="e">
        <f t="shared" si="0"/>
        <v>#DIV/0!</v>
      </c>
    </row>
    <row r="58" spans="1:11" ht="69" customHeight="1" hidden="1">
      <c r="A58" s="12" t="s">
        <v>117</v>
      </c>
      <c r="B58" s="12" t="s">
        <v>121</v>
      </c>
      <c r="C58" s="12" t="s">
        <v>267</v>
      </c>
      <c r="D58" s="12" t="s">
        <v>35</v>
      </c>
      <c r="E58" s="12" t="s">
        <v>125</v>
      </c>
      <c r="F58" s="31" t="s">
        <v>2</v>
      </c>
      <c r="G58" s="42"/>
      <c r="H58" s="42"/>
      <c r="I58" s="73"/>
      <c r="J58" s="73"/>
      <c r="K58" s="73" t="e">
        <f t="shared" si="0"/>
        <v>#DIV/0!</v>
      </c>
    </row>
    <row r="59" spans="1:11" ht="70.5" customHeight="1" hidden="1">
      <c r="A59" s="12" t="s">
        <v>117</v>
      </c>
      <c r="B59" s="12" t="s">
        <v>123</v>
      </c>
      <c r="C59" s="12" t="s">
        <v>267</v>
      </c>
      <c r="D59" s="12" t="s">
        <v>35</v>
      </c>
      <c r="E59" s="12" t="s">
        <v>125</v>
      </c>
      <c r="F59" s="31" t="s">
        <v>2</v>
      </c>
      <c r="G59" s="42"/>
      <c r="H59" s="42"/>
      <c r="I59" s="73">
        <v>0</v>
      </c>
      <c r="J59" s="73">
        <v>0</v>
      </c>
      <c r="K59" s="73" t="e">
        <f t="shared" si="0"/>
        <v>#DIV/0!</v>
      </c>
    </row>
    <row r="60" spans="1:11" ht="42.75" customHeight="1" hidden="1">
      <c r="A60" s="12" t="s">
        <v>117</v>
      </c>
      <c r="B60" s="12" t="s">
        <v>126</v>
      </c>
      <c r="C60" s="12" t="s">
        <v>267</v>
      </c>
      <c r="D60" s="12" t="s">
        <v>35</v>
      </c>
      <c r="E60" s="12" t="s">
        <v>120</v>
      </c>
      <c r="F60" s="31" t="s">
        <v>3</v>
      </c>
      <c r="G60" s="42"/>
      <c r="H60" s="42"/>
      <c r="I60" s="73">
        <v>0</v>
      </c>
      <c r="J60" s="73">
        <v>0</v>
      </c>
      <c r="K60" s="73" t="e">
        <f t="shared" si="0"/>
        <v>#DIV/0!</v>
      </c>
    </row>
    <row r="61" spans="1:11" ht="40.5" customHeight="1" hidden="1">
      <c r="A61" s="12" t="s">
        <v>117</v>
      </c>
      <c r="B61" s="12" t="s">
        <v>126</v>
      </c>
      <c r="C61" s="12" t="s">
        <v>267</v>
      </c>
      <c r="D61" s="12" t="s">
        <v>35</v>
      </c>
      <c r="E61" s="12" t="s">
        <v>125</v>
      </c>
      <c r="F61" s="31" t="s">
        <v>4</v>
      </c>
      <c r="G61" s="42"/>
      <c r="H61" s="42"/>
      <c r="I61" s="73">
        <v>0</v>
      </c>
      <c r="J61" s="73">
        <v>0</v>
      </c>
      <c r="K61" s="73" t="e">
        <f t="shared" si="0"/>
        <v>#DIV/0!</v>
      </c>
    </row>
    <row r="62" spans="1:11" ht="26.25" customHeight="1" hidden="1">
      <c r="A62" s="12" t="s">
        <v>117</v>
      </c>
      <c r="B62" s="12" t="s">
        <v>95</v>
      </c>
      <c r="C62" s="12" t="s">
        <v>267</v>
      </c>
      <c r="D62" s="12" t="s">
        <v>35</v>
      </c>
      <c r="E62" s="12" t="s">
        <v>127</v>
      </c>
      <c r="F62" s="31" t="s">
        <v>5</v>
      </c>
      <c r="G62" s="42"/>
      <c r="H62" s="42"/>
      <c r="I62" s="73">
        <v>0</v>
      </c>
      <c r="J62" s="73">
        <v>0</v>
      </c>
      <c r="K62" s="73" t="e">
        <f t="shared" si="0"/>
        <v>#DIV/0!</v>
      </c>
    </row>
    <row r="63" spans="1:11" ht="41.25" customHeight="1">
      <c r="A63" s="12" t="s">
        <v>117</v>
      </c>
      <c r="B63" s="12" t="s">
        <v>128</v>
      </c>
      <c r="C63" s="12" t="s">
        <v>267</v>
      </c>
      <c r="D63" s="12" t="s">
        <v>35</v>
      </c>
      <c r="E63" s="12" t="s">
        <v>129</v>
      </c>
      <c r="F63" s="51" t="s">
        <v>130</v>
      </c>
      <c r="G63" s="42">
        <v>450</v>
      </c>
      <c r="H63" s="42">
        <v>0</v>
      </c>
      <c r="I63" s="73">
        <v>400</v>
      </c>
      <c r="J63" s="73">
        <v>684.78554</v>
      </c>
      <c r="K63" s="73">
        <f t="shared" si="0"/>
        <v>171.196385</v>
      </c>
    </row>
    <row r="64" spans="1:11" s="82" customFormat="1" ht="16.5" customHeight="1">
      <c r="A64" s="77" t="s">
        <v>131</v>
      </c>
      <c r="B64" s="77" t="s">
        <v>33</v>
      </c>
      <c r="C64" s="77" t="s">
        <v>34</v>
      </c>
      <c r="D64" s="77" t="s">
        <v>35</v>
      </c>
      <c r="E64" s="77" t="s">
        <v>36</v>
      </c>
      <c r="F64" s="89" t="s">
        <v>132</v>
      </c>
      <c r="G64" s="79">
        <f>G73</f>
        <v>50</v>
      </c>
      <c r="H64" s="79">
        <f>H73</f>
        <v>0</v>
      </c>
      <c r="I64" s="101">
        <f>I73</f>
        <v>100</v>
      </c>
      <c r="J64" s="101">
        <f>J73</f>
        <v>117.7281</v>
      </c>
      <c r="K64" s="73">
        <f t="shared" si="0"/>
        <v>117.7281</v>
      </c>
    </row>
    <row r="65" spans="1:11" s="82" customFormat="1" ht="42.75" customHeight="1" hidden="1">
      <c r="A65" s="12" t="s">
        <v>131</v>
      </c>
      <c r="B65" s="12" t="s">
        <v>133</v>
      </c>
      <c r="C65" s="12" t="s">
        <v>267</v>
      </c>
      <c r="D65" s="12" t="s">
        <v>35</v>
      </c>
      <c r="E65" s="12" t="s">
        <v>134</v>
      </c>
      <c r="F65" s="31" t="s">
        <v>6</v>
      </c>
      <c r="G65" s="42"/>
      <c r="H65" s="42"/>
      <c r="I65" s="73"/>
      <c r="J65" s="73"/>
      <c r="K65" s="73" t="e">
        <f t="shared" si="0"/>
        <v>#DIV/0!</v>
      </c>
    </row>
    <row r="66" spans="1:11" s="82" customFormat="1" ht="55.5" customHeight="1" hidden="1">
      <c r="A66" s="12" t="s">
        <v>131</v>
      </c>
      <c r="B66" s="12" t="s">
        <v>135</v>
      </c>
      <c r="C66" s="12" t="s">
        <v>267</v>
      </c>
      <c r="D66" s="12" t="s">
        <v>35</v>
      </c>
      <c r="E66" s="12" t="s">
        <v>134</v>
      </c>
      <c r="F66" s="31" t="s">
        <v>7</v>
      </c>
      <c r="G66" s="42"/>
      <c r="H66" s="42"/>
      <c r="I66" s="73"/>
      <c r="J66" s="73"/>
      <c r="K66" s="73" t="e">
        <f t="shared" si="0"/>
        <v>#DIV/0!</v>
      </c>
    </row>
    <row r="67" spans="1:11" s="82" customFormat="1" ht="41.25" customHeight="1" hidden="1">
      <c r="A67" s="12" t="s">
        <v>131</v>
      </c>
      <c r="B67" s="12" t="s">
        <v>136</v>
      </c>
      <c r="C67" s="12" t="s">
        <v>267</v>
      </c>
      <c r="D67" s="12" t="s">
        <v>35</v>
      </c>
      <c r="E67" s="12" t="s">
        <v>134</v>
      </c>
      <c r="F67" s="31" t="s">
        <v>8</v>
      </c>
      <c r="G67" s="42"/>
      <c r="H67" s="42"/>
      <c r="I67" s="73"/>
      <c r="J67" s="73"/>
      <c r="K67" s="73" t="e">
        <f t="shared" si="0"/>
        <v>#DIV/0!</v>
      </c>
    </row>
    <row r="68" spans="1:11" s="82" customFormat="1" ht="43.5" customHeight="1" hidden="1">
      <c r="A68" s="12" t="s">
        <v>131</v>
      </c>
      <c r="B68" s="12" t="s">
        <v>137</v>
      </c>
      <c r="C68" s="12" t="s">
        <v>267</v>
      </c>
      <c r="D68" s="12" t="s">
        <v>35</v>
      </c>
      <c r="E68" s="12" t="s">
        <v>134</v>
      </c>
      <c r="F68" s="31" t="s">
        <v>9</v>
      </c>
      <c r="G68" s="42"/>
      <c r="H68" s="42"/>
      <c r="I68" s="73"/>
      <c r="J68" s="73"/>
      <c r="K68" s="73" t="e">
        <f t="shared" si="0"/>
        <v>#DIV/0!</v>
      </c>
    </row>
    <row r="69" spans="1:11" s="82" customFormat="1" ht="55.5" customHeight="1" hidden="1">
      <c r="A69" s="12" t="s">
        <v>131</v>
      </c>
      <c r="B69" s="12" t="s">
        <v>138</v>
      </c>
      <c r="C69" s="12" t="s">
        <v>267</v>
      </c>
      <c r="D69" s="12" t="s">
        <v>35</v>
      </c>
      <c r="E69" s="12" t="s">
        <v>134</v>
      </c>
      <c r="F69" s="31" t="s">
        <v>139</v>
      </c>
      <c r="G69" s="42"/>
      <c r="H69" s="42"/>
      <c r="I69" s="73"/>
      <c r="J69" s="73"/>
      <c r="K69" s="73" t="e">
        <f t="shared" si="0"/>
        <v>#DIV/0!</v>
      </c>
    </row>
    <row r="70" spans="1:11" s="82" customFormat="1" ht="54" customHeight="1" hidden="1">
      <c r="A70" s="12" t="s">
        <v>131</v>
      </c>
      <c r="B70" s="12" t="s">
        <v>140</v>
      </c>
      <c r="C70" s="12" t="s">
        <v>267</v>
      </c>
      <c r="D70" s="12" t="s">
        <v>35</v>
      </c>
      <c r="E70" s="12" t="s">
        <v>134</v>
      </c>
      <c r="F70" s="31" t="s">
        <v>141</v>
      </c>
      <c r="G70" s="42"/>
      <c r="H70" s="42"/>
      <c r="I70" s="73"/>
      <c r="J70" s="73"/>
      <c r="K70" s="73" t="e">
        <f t="shared" si="0"/>
        <v>#DIV/0!</v>
      </c>
    </row>
    <row r="71" spans="1:11" s="82" customFormat="1" ht="69" customHeight="1" hidden="1">
      <c r="A71" s="12" t="s">
        <v>131</v>
      </c>
      <c r="B71" s="12" t="s">
        <v>142</v>
      </c>
      <c r="C71" s="12" t="s">
        <v>267</v>
      </c>
      <c r="D71" s="12" t="s">
        <v>35</v>
      </c>
      <c r="E71" s="12" t="s">
        <v>134</v>
      </c>
      <c r="F71" s="31" t="s">
        <v>11</v>
      </c>
      <c r="G71" s="42"/>
      <c r="H71" s="42"/>
      <c r="I71" s="73"/>
      <c r="J71" s="73"/>
      <c r="K71" s="73" t="e">
        <f t="shared" si="0"/>
        <v>#DIV/0!</v>
      </c>
    </row>
    <row r="72" spans="1:11" s="82" customFormat="1" ht="68.25" customHeight="1" hidden="1">
      <c r="A72" s="12" t="s">
        <v>131</v>
      </c>
      <c r="B72" s="12" t="s">
        <v>143</v>
      </c>
      <c r="C72" s="12" t="s">
        <v>258</v>
      </c>
      <c r="D72" s="12" t="s">
        <v>35</v>
      </c>
      <c r="E72" s="12" t="s">
        <v>134</v>
      </c>
      <c r="F72" s="31" t="s">
        <v>11</v>
      </c>
      <c r="G72" s="42"/>
      <c r="H72" s="42"/>
      <c r="I72" s="73"/>
      <c r="J72" s="73"/>
      <c r="K72" s="73" t="e">
        <f t="shared" si="0"/>
        <v>#DIV/0!</v>
      </c>
    </row>
    <row r="73" spans="1:11" ht="51.75" customHeight="1">
      <c r="A73" s="39" t="s">
        <v>131</v>
      </c>
      <c r="B73" s="39" t="s">
        <v>144</v>
      </c>
      <c r="C73" s="39" t="s">
        <v>34</v>
      </c>
      <c r="D73" s="39" t="s">
        <v>35</v>
      </c>
      <c r="E73" s="39" t="s">
        <v>36</v>
      </c>
      <c r="F73" s="54" t="s">
        <v>10</v>
      </c>
      <c r="G73" s="41">
        <f>G74</f>
        <v>50</v>
      </c>
      <c r="H73" s="41">
        <f>H74</f>
        <v>0</v>
      </c>
      <c r="I73" s="74">
        <f>I74</f>
        <v>100</v>
      </c>
      <c r="J73" s="74">
        <f>J74</f>
        <v>117.7281</v>
      </c>
      <c r="K73" s="73">
        <f t="shared" si="0"/>
        <v>117.7281</v>
      </c>
    </row>
    <row r="74" spans="1:11" ht="51.75" customHeight="1">
      <c r="A74" s="12" t="s">
        <v>131</v>
      </c>
      <c r="B74" s="12" t="s">
        <v>144</v>
      </c>
      <c r="C74" s="12" t="s">
        <v>267</v>
      </c>
      <c r="D74" s="12" t="s">
        <v>35</v>
      </c>
      <c r="E74" s="12" t="s">
        <v>134</v>
      </c>
      <c r="F74" s="31" t="s">
        <v>10</v>
      </c>
      <c r="G74" s="42">
        <v>50</v>
      </c>
      <c r="H74" s="42">
        <v>0</v>
      </c>
      <c r="I74" s="73">
        <v>100</v>
      </c>
      <c r="J74" s="73">
        <v>117.7281</v>
      </c>
      <c r="K74" s="73">
        <f t="shared" si="0"/>
        <v>117.7281</v>
      </c>
    </row>
    <row r="75" spans="1:11" s="82" customFormat="1" ht="12.75" hidden="1">
      <c r="A75" s="77" t="s">
        <v>145</v>
      </c>
      <c r="B75" s="77" t="s">
        <v>33</v>
      </c>
      <c r="C75" s="77" t="s">
        <v>267</v>
      </c>
      <c r="D75" s="77" t="s">
        <v>35</v>
      </c>
      <c r="E75" s="77" t="s">
        <v>36</v>
      </c>
      <c r="F75" s="89" t="s">
        <v>146</v>
      </c>
      <c r="G75" s="79">
        <f>G76+G78</f>
        <v>0</v>
      </c>
      <c r="H75" s="79">
        <f>H76+H78</f>
        <v>0</v>
      </c>
      <c r="I75" s="101">
        <f>I76+I78</f>
        <v>0</v>
      </c>
      <c r="J75" s="101">
        <f>J76+J78</f>
        <v>0</v>
      </c>
      <c r="K75" s="73" t="e">
        <f aca="true" t="shared" si="2" ref="K75:K120">J75/I75*100</f>
        <v>#DIV/0!</v>
      </c>
    </row>
    <row r="76" spans="1:11" ht="12.75" hidden="1">
      <c r="A76" s="39" t="s">
        <v>145</v>
      </c>
      <c r="B76" s="39" t="s">
        <v>109</v>
      </c>
      <c r="C76" s="39" t="s">
        <v>267</v>
      </c>
      <c r="D76" s="39" t="s">
        <v>35</v>
      </c>
      <c r="E76" s="39" t="s">
        <v>147</v>
      </c>
      <c r="F76" s="53" t="s">
        <v>148</v>
      </c>
      <c r="G76" s="41">
        <f>G77</f>
        <v>0</v>
      </c>
      <c r="H76" s="41">
        <f>H77</f>
        <v>0</v>
      </c>
      <c r="I76" s="74">
        <f>I77</f>
        <v>0</v>
      </c>
      <c r="J76" s="74">
        <f>J77</f>
        <v>0</v>
      </c>
      <c r="K76" s="73" t="e">
        <f t="shared" si="2"/>
        <v>#DIV/0!</v>
      </c>
    </row>
    <row r="77" spans="1:11" ht="24" customHeight="1" hidden="1">
      <c r="A77" s="12" t="s">
        <v>145</v>
      </c>
      <c r="B77" s="12" t="s">
        <v>119</v>
      </c>
      <c r="C77" s="12" t="s">
        <v>267</v>
      </c>
      <c r="D77" s="12" t="s">
        <v>35</v>
      </c>
      <c r="E77" s="12" t="s">
        <v>147</v>
      </c>
      <c r="F77" s="51" t="s">
        <v>12</v>
      </c>
      <c r="G77" s="42"/>
      <c r="H77" s="42"/>
      <c r="I77" s="73"/>
      <c r="J77" s="73"/>
      <c r="K77" s="73" t="e">
        <f t="shared" si="2"/>
        <v>#DIV/0!</v>
      </c>
    </row>
    <row r="78" spans="1:11" ht="12.75" customHeight="1" hidden="1">
      <c r="A78" s="12" t="s">
        <v>145</v>
      </c>
      <c r="B78" s="12" t="s">
        <v>149</v>
      </c>
      <c r="C78" s="12" t="s">
        <v>267</v>
      </c>
      <c r="D78" s="12" t="s">
        <v>35</v>
      </c>
      <c r="E78" s="12" t="s">
        <v>147</v>
      </c>
      <c r="F78" s="51" t="s">
        <v>27</v>
      </c>
      <c r="G78" s="42"/>
      <c r="H78" s="42"/>
      <c r="I78" s="73"/>
      <c r="J78" s="73"/>
      <c r="K78" s="73" t="e">
        <f t="shared" si="2"/>
        <v>#DIV/0!</v>
      </c>
    </row>
    <row r="79" spans="1:11" s="82" customFormat="1" ht="14.25" customHeight="1">
      <c r="A79" s="422" t="s">
        <v>150</v>
      </c>
      <c r="B79" s="423"/>
      <c r="C79" s="423"/>
      <c r="D79" s="423"/>
      <c r="E79" s="423"/>
      <c r="F79" s="424"/>
      <c r="G79" s="90" t="e">
        <f>G11+G17+G30+G34+G42+G49+G54+G64+G75</f>
        <v>#REF!</v>
      </c>
      <c r="H79" s="90" t="e">
        <f>H11+H17+H30+H34+H42+H49+H54+H64+H75</f>
        <v>#REF!</v>
      </c>
      <c r="I79" s="102">
        <f>I11+I17+I30+I34+I42+I49+I54+I64+I75</f>
        <v>35318</v>
      </c>
      <c r="J79" s="102">
        <f>J11+J17+J30+J34+J42+J49+J54+J64+J75</f>
        <v>34488.635740000005</v>
      </c>
      <c r="K79" s="73">
        <f t="shared" si="2"/>
        <v>97.65172359703269</v>
      </c>
    </row>
    <row r="80" spans="1:11" s="82" customFormat="1" ht="12.75">
      <c r="A80" s="425" t="s">
        <v>151</v>
      </c>
      <c r="B80" s="425"/>
      <c r="C80" s="425"/>
      <c r="D80" s="425"/>
      <c r="E80" s="425"/>
      <c r="F80" s="425"/>
      <c r="G80" s="91" t="e">
        <f>G81+G86+G101+G109+G117</f>
        <v>#REF!</v>
      </c>
      <c r="H80" s="91" t="e">
        <f>H81+H86+H101+H109+H117</f>
        <v>#REF!</v>
      </c>
      <c r="I80" s="103">
        <f>I81+I86+I101+I109</f>
        <v>84613.927</v>
      </c>
      <c r="J80" s="103">
        <f>J81+J86+J101+J109</f>
        <v>38532.40455</v>
      </c>
      <c r="K80" s="73">
        <f t="shared" si="2"/>
        <v>45.53908075912846</v>
      </c>
    </row>
    <row r="81" spans="1:11" s="82" customFormat="1" ht="12.75">
      <c r="A81" s="92" t="s">
        <v>152</v>
      </c>
      <c r="B81" s="92" t="s">
        <v>153</v>
      </c>
      <c r="C81" s="92" t="s">
        <v>34</v>
      </c>
      <c r="D81" s="92" t="s">
        <v>35</v>
      </c>
      <c r="E81" s="92" t="s">
        <v>36</v>
      </c>
      <c r="F81" s="93" t="s">
        <v>154</v>
      </c>
      <c r="G81" s="91">
        <f>G82+G83</f>
        <v>1959</v>
      </c>
      <c r="H81" s="91">
        <f>H82+H83</f>
        <v>-1</v>
      </c>
      <c r="I81" s="103">
        <f>I82+I83+I85+I84</f>
        <v>8039.4</v>
      </c>
      <c r="J81" s="103">
        <f>J82+J83+J85+J84</f>
        <v>8039.4</v>
      </c>
      <c r="K81" s="73">
        <f t="shared" si="2"/>
        <v>100</v>
      </c>
    </row>
    <row r="82" spans="1:11" ht="25.5">
      <c r="A82" s="12" t="s">
        <v>152</v>
      </c>
      <c r="B82" s="12" t="s">
        <v>155</v>
      </c>
      <c r="C82" s="12" t="s">
        <v>267</v>
      </c>
      <c r="D82" s="12" t="s">
        <v>35</v>
      </c>
      <c r="E82" s="12" t="s">
        <v>156</v>
      </c>
      <c r="F82" s="31" t="s">
        <v>13</v>
      </c>
      <c r="G82" s="55">
        <v>946</v>
      </c>
      <c r="H82" s="55">
        <v>1012</v>
      </c>
      <c r="I82" s="75">
        <v>5122.3</v>
      </c>
      <c r="J82" s="75">
        <v>5122.3</v>
      </c>
      <c r="K82" s="73">
        <f t="shared" si="2"/>
        <v>100</v>
      </c>
    </row>
    <row r="83" spans="1:11" ht="25.5">
      <c r="A83" s="12" t="s">
        <v>152</v>
      </c>
      <c r="B83" s="12" t="s">
        <v>514</v>
      </c>
      <c r="C83" s="12" t="s">
        <v>267</v>
      </c>
      <c r="D83" s="12" t="s">
        <v>35</v>
      </c>
      <c r="E83" s="12" t="s">
        <v>156</v>
      </c>
      <c r="F83" s="31" t="s">
        <v>14</v>
      </c>
      <c r="G83" s="55">
        <v>1013</v>
      </c>
      <c r="H83" s="55">
        <v>-1013</v>
      </c>
      <c r="I83" s="75">
        <f>785.5+1456.1</f>
        <v>2241.6</v>
      </c>
      <c r="J83" s="75">
        <v>2241.6</v>
      </c>
      <c r="K83" s="73">
        <f t="shared" si="2"/>
        <v>100</v>
      </c>
    </row>
    <row r="84" spans="1:11" ht="25.5">
      <c r="A84" s="12" t="s">
        <v>152</v>
      </c>
      <c r="B84" s="12" t="s">
        <v>534</v>
      </c>
      <c r="C84" s="12" t="s">
        <v>267</v>
      </c>
      <c r="D84" s="12" t="s">
        <v>35</v>
      </c>
      <c r="E84" s="12" t="s">
        <v>156</v>
      </c>
      <c r="F84" s="30" t="s">
        <v>535</v>
      </c>
      <c r="G84" s="55"/>
      <c r="H84" s="55"/>
      <c r="I84" s="75">
        <v>289.9</v>
      </c>
      <c r="J84" s="75">
        <v>289.9</v>
      </c>
      <c r="K84" s="73">
        <f t="shared" si="2"/>
        <v>100</v>
      </c>
    </row>
    <row r="85" spans="1:11" ht="12.75">
      <c r="A85" s="12" t="s">
        <v>152</v>
      </c>
      <c r="B85" s="12" t="s">
        <v>527</v>
      </c>
      <c r="C85" s="12" t="s">
        <v>267</v>
      </c>
      <c r="D85" s="12" t="s">
        <v>35</v>
      </c>
      <c r="E85" s="12" t="s">
        <v>156</v>
      </c>
      <c r="F85" s="31" t="s">
        <v>15</v>
      </c>
      <c r="G85" s="55"/>
      <c r="H85" s="55"/>
      <c r="I85" s="75">
        <v>385.6</v>
      </c>
      <c r="J85" s="75">
        <v>385.6</v>
      </c>
      <c r="K85" s="73">
        <f t="shared" si="2"/>
        <v>100</v>
      </c>
    </row>
    <row r="86" spans="1:11" s="82" customFormat="1" ht="25.5">
      <c r="A86" s="77" t="s">
        <v>152</v>
      </c>
      <c r="B86" s="77" t="s">
        <v>515</v>
      </c>
      <c r="C86" s="77" t="s">
        <v>34</v>
      </c>
      <c r="D86" s="77" t="s">
        <v>157</v>
      </c>
      <c r="E86" s="77" t="s">
        <v>156</v>
      </c>
      <c r="F86" s="94" t="s">
        <v>526</v>
      </c>
      <c r="G86" s="91">
        <f>G97+G87+G90</f>
        <v>0</v>
      </c>
      <c r="H86" s="91">
        <f>H97+H87+H90</f>
        <v>0</v>
      </c>
      <c r="I86" s="103">
        <f>I87+I89+I93+I99+I91+I97</f>
        <v>55590.62699999999</v>
      </c>
      <c r="J86" s="103">
        <f>J87+J89+J93+J99+J91+J97</f>
        <v>24925.95955</v>
      </c>
      <c r="K86" s="73">
        <f t="shared" si="2"/>
        <v>44.8384213223571</v>
      </c>
    </row>
    <row r="87" spans="1:11" s="82" customFormat="1" ht="52.5" customHeight="1">
      <c r="A87" s="39" t="s">
        <v>152</v>
      </c>
      <c r="B87" s="39" t="s">
        <v>516</v>
      </c>
      <c r="C87" s="39" t="s">
        <v>34</v>
      </c>
      <c r="D87" s="39" t="s">
        <v>35</v>
      </c>
      <c r="E87" s="39" t="s">
        <v>156</v>
      </c>
      <c r="F87" s="56" t="s">
        <v>158</v>
      </c>
      <c r="G87" s="57">
        <f>G88</f>
        <v>0</v>
      </c>
      <c r="H87" s="57">
        <f>H88</f>
        <v>0</v>
      </c>
      <c r="I87" s="76">
        <f>I88</f>
        <v>16216.7</v>
      </c>
      <c r="J87" s="76">
        <f>J88</f>
        <v>0</v>
      </c>
      <c r="K87" s="73">
        <f t="shared" si="2"/>
        <v>0</v>
      </c>
    </row>
    <row r="88" spans="1:11" s="82" customFormat="1" ht="57" customHeight="1">
      <c r="A88" s="12" t="s">
        <v>152</v>
      </c>
      <c r="B88" s="12" t="s">
        <v>516</v>
      </c>
      <c r="C88" s="12" t="s">
        <v>267</v>
      </c>
      <c r="D88" s="12" t="s">
        <v>35</v>
      </c>
      <c r="E88" s="12" t="s">
        <v>156</v>
      </c>
      <c r="F88" s="31" t="s">
        <v>16</v>
      </c>
      <c r="G88" s="55"/>
      <c r="H88" s="55"/>
      <c r="I88" s="75">
        <v>16216.7</v>
      </c>
      <c r="J88" s="75">
        <v>0</v>
      </c>
      <c r="K88" s="73">
        <f t="shared" si="2"/>
        <v>0</v>
      </c>
    </row>
    <row r="89" spans="1:11" s="82" customFormat="1" ht="30" customHeight="1">
      <c r="A89" s="12" t="s">
        <v>152</v>
      </c>
      <c r="B89" s="12" t="s">
        <v>159</v>
      </c>
      <c r="C89" s="12" t="s">
        <v>34</v>
      </c>
      <c r="D89" s="12" t="s">
        <v>35</v>
      </c>
      <c r="E89" s="12" t="s">
        <v>156</v>
      </c>
      <c r="F89" s="58" t="s">
        <v>160</v>
      </c>
      <c r="G89" s="55"/>
      <c r="H89" s="55"/>
      <c r="I89" s="75">
        <f>I90</f>
        <v>2149.027</v>
      </c>
      <c r="J89" s="75">
        <f>J90</f>
        <v>2149.02</v>
      </c>
      <c r="K89" s="73">
        <f t="shared" si="2"/>
        <v>99.99967427119343</v>
      </c>
    </row>
    <row r="90" spans="1:11" s="82" customFormat="1" ht="25.5" customHeight="1">
      <c r="A90" s="12" t="s">
        <v>152</v>
      </c>
      <c r="B90" s="12" t="s">
        <v>159</v>
      </c>
      <c r="C90" s="12" t="s">
        <v>267</v>
      </c>
      <c r="D90" s="12" t="s">
        <v>35</v>
      </c>
      <c r="E90" s="12" t="s">
        <v>156</v>
      </c>
      <c r="F90" s="32" t="s">
        <v>161</v>
      </c>
      <c r="G90" s="55"/>
      <c r="H90" s="55"/>
      <c r="I90" s="75">
        <f>1392.7+756.3+0.027</f>
        <v>2149.027</v>
      </c>
      <c r="J90" s="75">
        <v>2149.02</v>
      </c>
      <c r="K90" s="73">
        <f t="shared" si="2"/>
        <v>99.99967427119343</v>
      </c>
    </row>
    <row r="91" spans="1:11" s="82" customFormat="1" ht="39" customHeight="1">
      <c r="A91" s="12" t="s">
        <v>152</v>
      </c>
      <c r="B91" s="12" t="s">
        <v>520</v>
      </c>
      <c r="C91" s="12" t="s">
        <v>34</v>
      </c>
      <c r="D91" s="12" t="s">
        <v>35</v>
      </c>
      <c r="E91" s="12" t="s">
        <v>156</v>
      </c>
      <c r="F91" s="67" t="s">
        <v>521</v>
      </c>
      <c r="G91" s="55"/>
      <c r="H91" s="55"/>
      <c r="I91" s="75">
        <f>I92</f>
        <v>1400</v>
      </c>
      <c r="J91" s="75">
        <f>J92</f>
        <v>1400</v>
      </c>
      <c r="K91" s="73">
        <f t="shared" si="2"/>
        <v>100</v>
      </c>
    </row>
    <row r="92" spans="1:11" s="82" customFormat="1" ht="36.75" customHeight="1">
      <c r="A92" s="12" t="s">
        <v>152</v>
      </c>
      <c r="B92" s="12" t="s">
        <v>520</v>
      </c>
      <c r="C92" s="12" t="s">
        <v>267</v>
      </c>
      <c r="D92" s="12" t="s">
        <v>35</v>
      </c>
      <c r="E92" s="12" t="s">
        <v>156</v>
      </c>
      <c r="F92" s="66" t="s">
        <v>522</v>
      </c>
      <c r="G92" s="55"/>
      <c r="H92" s="55"/>
      <c r="I92" s="75">
        <v>1400</v>
      </c>
      <c r="J92" s="75">
        <v>1400</v>
      </c>
      <c r="K92" s="73">
        <f t="shared" si="2"/>
        <v>100</v>
      </c>
    </row>
    <row r="93" spans="1:11" s="82" customFormat="1" ht="38.25" customHeight="1">
      <c r="A93" s="12" t="s">
        <v>152</v>
      </c>
      <c r="B93" s="39" t="s">
        <v>162</v>
      </c>
      <c r="C93" s="12" t="s">
        <v>34</v>
      </c>
      <c r="D93" s="12" t="s">
        <v>35</v>
      </c>
      <c r="E93" s="12" t="s">
        <v>156</v>
      </c>
      <c r="F93" s="45" t="s">
        <v>163</v>
      </c>
      <c r="G93" s="55"/>
      <c r="H93" s="55"/>
      <c r="I93" s="75">
        <f>I94</f>
        <v>4000</v>
      </c>
      <c r="J93" s="75">
        <f>J94</f>
        <v>4000</v>
      </c>
      <c r="K93" s="73">
        <f t="shared" si="2"/>
        <v>100</v>
      </c>
    </row>
    <row r="94" spans="1:11" s="82" customFormat="1" ht="45" customHeight="1">
      <c r="A94" s="12" t="s">
        <v>152</v>
      </c>
      <c r="B94" s="12" t="s">
        <v>162</v>
      </c>
      <c r="C94" s="12" t="s">
        <v>267</v>
      </c>
      <c r="D94" s="12" t="s">
        <v>35</v>
      </c>
      <c r="E94" s="12" t="s">
        <v>156</v>
      </c>
      <c r="F94" s="33" t="s">
        <v>17</v>
      </c>
      <c r="G94" s="55"/>
      <c r="H94" s="55"/>
      <c r="I94" s="75">
        <v>4000</v>
      </c>
      <c r="J94" s="75">
        <v>4000</v>
      </c>
      <c r="K94" s="73">
        <f t="shared" si="2"/>
        <v>100</v>
      </c>
    </row>
    <row r="95" spans="1:11" s="82" customFormat="1" ht="12.75" hidden="1">
      <c r="A95" s="12"/>
      <c r="B95" s="12"/>
      <c r="C95" s="12"/>
      <c r="D95" s="12"/>
      <c r="E95" s="12"/>
      <c r="F95" s="31"/>
      <c r="G95" s="55"/>
      <c r="H95" s="55"/>
      <c r="I95" s="75"/>
      <c r="J95" s="75"/>
      <c r="K95" s="73" t="e">
        <f t="shared" si="2"/>
        <v>#DIV/0!</v>
      </c>
    </row>
    <row r="96" spans="1:11" s="82" customFormat="1" ht="69.75" customHeight="1" hidden="1">
      <c r="A96" s="12"/>
      <c r="B96" s="12"/>
      <c r="C96" s="12"/>
      <c r="D96" s="12"/>
      <c r="E96" s="12"/>
      <c r="F96" s="31"/>
      <c r="G96" s="55"/>
      <c r="H96" s="55"/>
      <c r="I96" s="75"/>
      <c r="J96" s="75"/>
      <c r="K96" s="73" t="e">
        <f t="shared" si="2"/>
        <v>#DIV/0!</v>
      </c>
    </row>
    <row r="97" spans="1:11" s="82" customFormat="1" ht="72">
      <c r="A97" s="68" t="s">
        <v>152</v>
      </c>
      <c r="B97" s="68" t="s">
        <v>517</v>
      </c>
      <c r="C97" s="68" t="s">
        <v>34</v>
      </c>
      <c r="D97" s="68" t="s">
        <v>35</v>
      </c>
      <c r="E97" s="68" t="s">
        <v>156</v>
      </c>
      <c r="F97" s="65" t="s">
        <v>519</v>
      </c>
      <c r="G97" s="55">
        <f>G98</f>
        <v>0</v>
      </c>
      <c r="H97" s="55">
        <f>H98</f>
        <v>0</v>
      </c>
      <c r="I97" s="75">
        <f>I98</f>
        <v>31506.6</v>
      </c>
      <c r="J97" s="75">
        <f>J98</f>
        <v>17203.31016</v>
      </c>
      <c r="K97" s="73">
        <f t="shared" si="2"/>
        <v>54.60224257774562</v>
      </c>
    </row>
    <row r="98" spans="1:11" s="82" customFormat="1" ht="72">
      <c r="A98" s="68" t="s">
        <v>152</v>
      </c>
      <c r="B98" s="68" t="s">
        <v>517</v>
      </c>
      <c r="C98" s="68" t="s">
        <v>267</v>
      </c>
      <c r="D98" s="68" t="s">
        <v>35</v>
      </c>
      <c r="E98" s="68" t="s">
        <v>156</v>
      </c>
      <c r="F98" s="65" t="s">
        <v>518</v>
      </c>
      <c r="G98" s="55"/>
      <c r="H98" s="55"/>
      <c r="I98" s="75">
        <v>31506.6</v>
      </c>
      <c r="J98" s="75">
        <v>17203.31016</v>
      </c>
      <c r="K98" s="73">
        <f t="shared" si="2"/>
        <v>54.60224257774562</v>
      </c>
    </row>
    <row r="99" spans="1:11" s="82" customFormat="1" ht="78" customHeight="1">
      <c r="A99" s="12" t="s">
        <v>152</v>
      </c>
      <c r="B99" s="12" t="s">
        <v>517</v>
      </c>
      <c r="C99" s="12" t="s">
        <v>34</v>
      </c>
      <c r="D99" s="12" t="s">
        <v>35</v>
      </c>
      <c r="E99" s="12" t="s">
        <v>156</v>
      </c>
      <c r="F99" s="65" t="s">
        <v>519</v>
      </c>
      <c r="G99" s="42"/>
      <c r="H99" s="42"/>
      <c r="I99" s="73">
        <f>I100</f>
        <v>318.3</v>
      </c>
      <c r="J99" s="73">
        <f>J100</f>
        <v>173.62939</v>
      </c>
      <c r="K99" s="73">
        <f t="shared" si="2"/>
        <v>54.54897580898523</v>
      </c>
    </row>
    <row r="100" spans="1:11" s="82" customFormat="1" ht="84.75" customHeight="1">
      <c r="A100" s="12" t="s">
        <v>152</v>
      </c>
      <c r="B100" s="12" t="s">
        <v>517</v>
      </c>
      <c r="C100" s="12" t="s">
        <v>267</v>
      </c>
      <c r="D100" s="12" t="s">
        <v>35</v>
      </c>
      <c r="E100" s="12" t="s">
        <v>156</v>
      </c>
      <c r="F100" s="65" t="s">
        <v>518</v>
      </c>
      <c r="G100" s="42"/>
      <c r="H100" s="42"/>
      <c r="I100" s="73">
        <f>313.2+5.1</f>
        <v>318.3</v>
      </c>
      <c r="J100" s="73">
        <v>173.62939</v>
      </c>
      <c r="K100" s="73">
        <f t="shared" si="2"/>
        <v>54.54897580898523</v>
      </c>
    </row>
    <row r="101" spans="1:11" s="82" customFormat="1" ht="17.25" customHeight="1">
      <c r="A101" s="77" t="s">
        <v>152</v>
      </c>
      <c r="B101" s="77" t="s">
        <v>165</v>
      </c>
      <c r="C101" s="77" t="s">
        <v>34</v>
      </c>
      <c r="D101" s="77" t="s">
        <v>35</v>
      </c>
      <c r="E101" s="77" t="s">
        <v>156</v>
      </c>
      <c r="F101" s="94" t="s">
        <v>166</v>
      </c>
      <c r="G101" s="91" t="e">
        <f>G107+#REF!+#REF!</f>
        <v>#REF!</v>
      </c>
      <c r="H101" s="91" t="e">
        <f>H107+#REF!+#REF!</f>
        <v>#REF!</v>
      </c>
      <c r="I101" s="103">
        <f>I102+I106+I107</f>
        <v>405</v>
      </c>
      <c r="J101" s="103">
        <f>J102+J106+J107</f>
        <v>404</v>
      </c>
      <c r="K101" s="73">
        <f t="shared" si="2"/>
        <v>99.75308641975309</v>
      </c>
    </row>
    <row r="102" spans="1:11" s="38" customFormat="1" ht="30" customHeight="1">
      <c r="A102" s="39" t="s">
        <v>152</v>
      </c>
      <c r="B102" s="39" t="s">
        <v>167</v>
      </c>
      <c r="C102" s="39" t="s">
        <v>34</v>
      </c>
      <c r="D102" s="39" t="s">
        <v>35</v>
      </c>
      <c r="E102" s="39" t="s">
        <v>156</v>
      </c>
      <c r="F102" s="54" t="s">
        <v>168</v>
      </c>
      <c r="G102" s="41"/>
      <c r="H102" s="41"/>
      <c r="I102" s="74">
        <f>I103</f>
        <v>8.4</v>
      </c>
      <c r="J102" s="74">
        <f>J103</f>
        <v>7.4</v>
      </c>
      <c r="K102" s="73">
        <f t="shared" si="2"/>
        <v>88.09523809523809</v>
      </c>
    </row>
    <row r="103" spans="1:11" ht="28.5" customHeight="1">
      <c r="A103" s="12" t="s">
        <v>152</v>
      </c>
      <c r="B103" s="12" t="s">
        <v>167</v>
      </c>
      <c r="C103" s="12" t="s">
        <v>267</v>
      </c>
      <c r="D103" s="12" t="s">
        <v>35</v>
      </c>
      <c r="E103" s="12" t="s">
        <v>156</v>
      </c>
      <c r="F103" s="31" t="s">
        <v>18</v>
      </c>
      <c r="G103" s="59">
        <f>G104+G105</f>
        <v>3.2</v>
      </c>
      <c r="H103" s="59">
        <v>0</v>
      </c>
      <c r="I103" s="73">
        <f>I104+I105</f>
        <v>8.4</v>
      </c>
      <c r="J103" s="73">
        <f>J104+J105</f>
        <v>7.4</v>
      </c>
      <c r="K103" s="73">
        <f t="shared" si="2"/>
        <v>88.09523809523809</v>
      </c>
    </row>
    <row r="104" spans="1:11" ht="31.5" customHeight="1">
      <c r="A104" s="12" t="s">
        <v>152</v>
      </c>
      <c r="B104" s="12" t="s">
        <v>167</v>
      </c>
      <c r="C104" s="12" t="s">
        <v>267</v>
      </c>
      <c r="D104" s="12" t="s">
        <v>35</v>
      </c>
      <c r="E104" s="12" t="s">
        <v>156</v>
      </c>
      <c r="F104" s="60" t="s">
        <v>169</v>
      </c>
      <c r="G104" s="42">
        <v>1</v>
      </c>
      <c r="H104" s="42">
        <v>1</v>
      </c>
      <c r="I104" s="73">
        <v>1</v>
      </c>
      <c r="J104" s="73"/>
      <c r="K104" s="73">
        <f t="shared" si="2"/>
        <v>0</v>
      </c>
    </row>
    <row r="105" spans="1:11" ht="53.25" customHeight="1">
      <c r="A105" s="12" t="s">
        <v>152</v>
      </c>
      <c r="B105" s="12" t="s">
        <v>167</v>
      </c>
      <c r="C105" s="12" t="s">
        <v>267</v>
      </c>
      <c r="D105" s="12" t="s">
        <v>35</v>
      </c>
      <c r="E105" s="12" t="s">
        <v>156</v>
      </c>
      <c r="F105" s="60" t="s">
        <v>170</v>
      </c>
      <c r="G105" s="42">
        <v>2.2</v>
      </c>
      <c r="H105" s="42">
        <v>2.2</v>
      </c>
      <c r="I105" s="73">
        <f>6.9+0.5</f>
        <v>7.4</v>
      </c>
      <c r="J105" s="73">
        <v>7.4</v>
      </c>
      <c r="K105" s="73">
        <f t="shared" si="2"/>
        <v>100</v>
      </c>
    </row>
    <row r="106" spans="1:11" s="38" customFormat="1" ht="30" customHeight="1">
      <c r="A106" s="12" t="s">
        <v>152</v>
      </c>
      <c r="B106" s="12" t="s">
        <v>171</v>
      </c>
      <c r="C106" s="12" t="s">
        <v>267</v>
      </c>
      <c r="D106" s="12" t="s">
        <v>35</v>
      </c>
      <c r="E106" s="12" t="s">
        <v>156</v>
      </c>
      <c r="F106" s="31" t="s">
        <v>19</v>
      </c>
      <c r="G106" s="41">
        <v>243.6</v>
      </c>
      <c r="H106" s="41">
        <v>0</v>
      </c>
      <c r="I106" s="73">
        <f>318.2+24.1</f>
        <v>342.3</v>
      </c>
      <c r="J106" s="73">
        <v>342.3</v>
      </c>
      <c r="K106" s="73">
        <f t="shared" si="2"/>
        <v>100</v>
      </c>
    </row>
    <row r="107" spans="1:11" s="38" customFormat="1" ht="26.25" customHeight="1">
      <c r="A107" s="12" t="s">
        <v>152</v>
      </c>
      <c r="B107" s="12" t="s">
        <v>172</v>
      </c>
      <c r="C107" s="12" t="s">
        <v>267</v>
      </c>
      <c r="D107" s="12" t="s">
        <v>35</v>
      </c>
      <c r="E107" s="12" t="s">
        <v>156</v>
      </c>
      <c r="F107" s="31" t="s">
        <v>20</v>
      </c>
      <c r="G107" s="41">
        <v>70</v>
      </c>
      <c r="H107" s="41">
        <v>0</v>
      </c>
      <c r="I107" s="73">
        <v>54.3</v>
      </c>
      <c r="J107" s="73">
        <v>54.3</v>
      </c>
      <c r="K107" s="73">
        <f t="shared" si="2"/>
        <v>100</v>
      </c>
    </row>
    <row r="108" spans="1:11" ht="15" customHeight="1" hidden="1">
      <c r="A108" s="12" t="s">
        <v>152</v>
      </c>
      <c r="B108" s="12" t="s">
        <v>173</v>
      </c>
      <c r="C108" s="12" t="s">
        <v>267</v>
      </c>
      <c r="D108" s="12" t="s">
        <v>35</v>
      </c>
      <c r="E108" s="12" t="s">
        <v>164</v>
      </c>
      <c r="F108" s="31" t="s">
        <v>21</v>
      </c>
      <c r="G108" s="42"/>
      <c r="H108" s="42"/>
      <c r="I108" s="73"/>
      <c r="J108" s="73"/>
      <c r="K108" s="73" t="e">
        <f t="shared" si="2"/>
        <v>#DIV/0!</v>
      </c>
    </row>
    <row r="109" spans="1:11" ht="12.75" customHeight="1">
      <c r="A109" s="77" t="s">
        <v>152</v>
      </c>
      <c r="B109" s="77" t="s">
        <v>528</v>
      </c>
      <c r="C109" s="77" t="s">
        <v>34</v>
      </c>
      <c r="D109" s="77" t="s">
        <v>35</v>
      </c>
      <c r="E109" s="77" t="s">
        <v>36</v>
      </c>
      <c r="F109" s="95" t="s">
        <v>417</v>
      </c>
      <c r="G109" s="79">
        <f>G111+G115</f>
        <v>0</v>
      </c>
      <c r="H109" s="79">
        <f>H111+H115</f>
        <v>0</v>
      </c>
      <c r="I109" s="101">
        <f>I111+I115+I110</f>
        <v>20578.9</v>
      </c>
      <c r="J109" s="101">
        <f>J111+J115+J110</f>
        <v>5163.045</v>
      </c>
      <c r="K109" s="73">
        <f t="shared" si="2"/>
        <v>25.089023222815598</v>
      </c>
    </row>
    <row r="110" spans="1:11" ht="54.75" customHeight="1">
      <c r="A110" s="12" t="s">
        <v>152</v>
      </c>
      <c r="B110" s="12" t="s">
        <v>538</v>
      </c>
      <c r="C110" s="12" t="s">
        <v>267</v>
      </c>
      <c r="D110" s="12" t="s">
        <v>35</v>
      </c>
      <c r="E110" s="12" t="s">
        <v>156</v>
      </c>
      <c r="F110" s="31" t="s">
        <v>22</v>
      </c>
      <c r="G110" s="42"/>
      <c r="H110" s="42"/>
      <c r="I110" s="73">
        <v>18655</v>
      </c>
      <c r="J110" s="73">
        <v>3239.183</v>
      </c>
      <c r="K110" s="73">
        <f t="shared" si="2"/>
        <v>17.363618332886627</v>
      </c>
    </row>
    <row r="111" spans="1:11" s="82" customFormat="1" ht="38.25" hidden="1">
      <c r="A111" s="12" t="s">
        <v>152</v>
      </c>
      <c r="B111" s="12" t="s">
        <v>174</v>
      </c>
      <c r="C111" s="12" t="s">
        <v>267</v>
      </c>
      <c r="D111" s="12" t="s">
        <v>35</v>
      </c>
      <c r="E111" s="12" t="s">
        <v>164</v>
      </c>
      <c r="F111" s="31" t="s">
        <v>23</v>
      </c>
      <c r="G111" s="42"/>
      <c r="H111" s="42"/>
      <c r="I111" s="73"/>
      <c r="J111" s="73"/>
      <c r="K111" s="73" t="e">
        <f t="shared" si="2"/>
        <v>#DIV/0!</v>
      </c>
    </row>
    <row r="112" spans="1:11" s="82" customFormat="1" ht="51" hidden="1">
      <c r="A112" s="12" t="s">
        <v>152</v>
      </c>
      <c r="B112" s="12" t="s">
        <v>175</v>
      </c>
      <c r="C112" s="12" t="s">
        <v>267</v>
      </c>
      <c r="D112" s="12" t="s">
        <v>35</v>
      </c>
      <c r="E112" s="12" t="s">
        <v>164</v>
      </c>
      <c r="F112" s="31" t="s">
        <v>176</v>
      </c>
      <c r="G112" s="42"/>
      <c r="H112" s="42"/>
      <c r="I112" s="73"/>
      <c r="J112" s="73"/>
      <c r="K112" s="73" t="e">
        <f t="shared" si="2"/>
        <v>#DIV/0!</v>
      </c>
    </row>
    <row r="113" spans="1:11" s="82" customFormat="1" ht="38.25" hidden="1">
      <c r="A113" s="12" t="s">
        <v>152</v>
      </c>
      <c r="B113" s="12" t="s">
        <v>177</v>
      </c>
      <c r="C113" s="12" t="s">
        <v>267</v>
      </c>
      <c r="D113" s="12" t="s">
        <v>35</v>
      </c>
      <c r="E113" s="12" t="s">
        <v>164</v>
      </c>
      <c r="F113" s="31" t="s">
        <v>178</v>
      </c>
      <c r="G113" s="42"/>
      <c r="H113" s="42"/>
      <c r="I113" s="73"/>
      <c r="J113" s="73"/>
      <c r="K113" s="73" t="e">
        <f t="shared" si="2"/>
        <v>#DIV/0!</v>
      </c>
    </row>
    <row r="114" spans="1:11" s="82" customFormat="1" ht="51" hidden="1">
      <c r="A114" s="12" t="s">
        <v>152</v>
      </c>
      <c r="B114" s="12" t="s">
        <v>179</v>
      </c>
      <c r="C114" s="12" t="s">
        <v>267</v>
      </c>
      <c r="D114" s="12" t="s">
        <v>35</v>
      </c>
      <c r="E114" s="12" t="s">
        <v>164</v>
      </c>
      <c r="F114" s="31" t="s">
        <v>24</v>
      </c>
      <c r="G114" s="42"/>
      <c r="H114" s="42"/>
      <c r="I114" s="73"/>
      <c r="J114" s="73"/>
      <c r="K114" s="73" t="e">
        <f t="shared" si="2"/>
        <v>#DIV/0!</v>
      </c>
    </row>
    <row r="115" spans="1:11" s="82" customFormat="1" ht="31.5" customHeight="1">
      <c r="A115" s="12" t="s">
        <v>152</v>
      </c>
      <c r="B115" s="61" t="s">
        <v>529</v>
      </c>
      <c r="C115" s="12" t="s">
        <v>267</v>
      </c>
      <c r="D115" s="12" t="s">
        <v>35</v>
      </c>
      <c r="E115" s="12" t="s">
        <v>156</v>
      </c>
      <c r="F115" s="31" t="s">
        <v>25</v>
      </c>
      <c r="G115" s="42"/>
      <c r="H115" s="42"/>
      <c r="I115" s="73">
        <f>20+453+1450.9</f>
        <v>1923.9</v>
      </c>
      <c r="J115" s="73">
        <v>1923.862</v>
      </c>
      <c r="K115" s="73">
        <f t="shared" si="2"/>
        <v>99.99802484536619</v>
      </c>
    </row>
    <row r="116" spans="1:11" s="82" customFormat="1" ht="31.5" customHeight="1" hidden="1">
      <c r="A116" s="12" t="s">
        <v>152</v>
      </c>
      <c r="B116" s="61" t="s">
        <v>180</v>
      </c>
      <c r="C116" s="12" t="s">
        <v>267</v>
      </c>
      <c r="D116" s="12" t="s">
        <v>35</v>
      </c>
      <c r="E116" s="12" t="s">
        <v>164</v>
      </c>
      <c r="F116" s="62" t="s">
        <v>26</v>
      </c>
      <c r="G116" s="42"/>
      <c r="H116" s="42"/>
      <c r="I116" s="73"/>
      <c r="J116" s="73"/>
      <c r="K116" s="73" t="e">
        <f t="shared" si="2"/>
        <v>#DIV/0!</v>
      </c>
    </row>
    <row r="117" spans="1:11" s="82" customFormat="1" ht="39" customHeight="1" hidden="1">
      <c r="A117" s="77" t="s">
        <v>181</v>
      </c>
      <c r="B117" s="77" t="s">
        <v>33</v>
      </c>
      <c r="C117" s="77" t="s">
        <v>267</v>
      </c>
      <c r="D117" s="77" t="s">
        <v>35</v>
      </c>
      <c r="E117" s="77" t="s">
        <v>36</v>
      </c>
      <c r="F117" s="95" t="s">
        <v>182</v>
      </c>
      <c r="G117" s="79">
        <f>G118</f>
        <v>0</v>
      </c>
      <c r="H117" s="79">
        <f>H118</f>
        <v>0</v>
      </c>
      <c r="I117" s="101">
        <f>I118</f>
        <v>0</v>
      </c>
      <c r="J117" s="101">
        <f>J118</f>
        <v>0</v>
      </c>
      <c r="K117" s="73" t="e">
        <f t="shared" si="2"/>
        <v>#DIV/0!</v>
      </c>
    </row>
    <row r="118" spans="1:11" s="82" customFormat="1" ht="70.5" customHeight="1" hidden="1">
      <c r="A118" s="12" t="s">
        <v>181</v>
      </c>
      <c r="B118" s="12" t="s">
        <v>98</v>
      </c>
      <c r="C118" s="12" t="s">
        <v>267</v>
      </c>
      <c r="D118" s="12" t="s">
        <v>35</v>
      </c>
      <c r="E118" s="12" t="s">
        <v>147</v>
      </c>
      <c r="F118" s="31" t="s">
        <v>183</v>
      </c>
      <c r="G118" s="42">
        <v>0</v>
      </c>
      <c r="H118" s="42">
        <v>0</v>
      </c>
      <c r="I118" s="73">
        <v>0</v>
      </c>
      <c r="J118" s="73">
        <v>0</v>
      </c>
      <c r="K118" s="73" t="e">
        <f t="shared" si="2"/>
        <v>#DIV/0!</v>
      </c>
    </row>
    <row r="119" spans="1:11" s="82" customFormat="1" ht="39" customHeight="1" hidden="1">
      <c r="A119" s="12" t="s">
        <v>184</v>
      </c>
      <c r="B119" s="12" t="s">
        <v>98</v>
      </c>
      <c r="C119" s="12" t="s">
        <v>267</v>
      </c>
      <c r="D119" s="12" t="s">
        <v>35</v>
      </c>
      <c r="E119" s="12" t="s">
        <v>164</v>
      </c>
      <c r="F119" s="31" t="s">
        <v>185</v>
      </c>
      <c r="G119" s="42"/>
      <c r="H119" s="42"/>
      <c r="I119" s="73"/>
      <c r="J119" s="73"/>
      <c r="K119" s="73" t="e">
        <f t="shared" si="2"/>
        <v>#DIV/0!</v>
      </c>
    </row>
    <row r="120" spans="1:11" ht="12.75">
      <c r="A120" s="77"/>
      <c r="B120" s="77"/>
      <c r="C120" s="77"/>
      <c r="D120" s="77"/>
      <c r="E120" s="77"/>
      <c r="F120" s="78" t="s">
        <v>186</v>
      </c>
      <c r="G120" s="79" t="e">
        <f>G79+G80</f>
        <v>#REF!</v>
      </c>
      <c r="H120" s="79" t="e">
        <f>H79+H80</f>
        <v>#REF!</v>
      </c>
      <c r="I120" s="101">
        <f>I79+I80</f>
        <v>119931.927</v>
      </c>
      <c r="J120" s="101">
        <f>J79+J80</f>
        <v>73021.04029</v>
      </c>
      <c r="K120" s="73">
        <f t="shared" si="2"/>
        <v>60.885405676838666</v>
      </c>
    </row>
    <row r="121" spans="1:6" ht="12.75">
      <c r="A121" s="82"/>
      <c r="B121" s="82"/>
      <c r="C121" s="82"/>
      <c r="D121" s="82"/>
      <c r="E121" s="82"/>
      <c r="F121" s="82"/>
    </row>
    <row r="122" spans="9:11" ht="12.75">
      <c r="I122" s="63"/>
      <c r="J122" s="63"/>
      <c r="K122" s="63"/>
    </row>
    <row r="123" spans="7:11" ht="12.75">
      <c r="G123" s="63"/>
      <c r="H123" s="63"/>
      <c r="I123" s="63"/>
      <c r="J123" s="63"/>
      <c r="K123" s="63"/>
    </row>
    <row r="124" spans="7:11" ht="12.75">
      <c r="G124" s="64"/>
      <c r="H124" s="64"/>
      <c r="I124" s="64"/>
      <c r="J124" s="64"/>
      <c r="K124" s="64"/>
    </row>
    <row r="125" spans="7:11" ht="12.75">
      <c r="G125" s="64"/>
      <c r="H125" s="64"/>
      <c r="I125" s="64"/>
      <c r="J125" s="64"/>
      <c r="K125" s="64"/>
    </row>
  </sheetData>
  <sheetProtection/>
  <mergeCells count="7">
    <mergeCell ref="A6:K6"/>
    <mergeCell ref="A8:E8"/>
    <mergeCell ref="A9:E9"/>
    <mergeCell ref="A79:F79"/>
    <mergeCell ref="A80:F80"/>
    <mergeCell ref="I1:K1"/>
    <mergeCell ref="I3:K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W398"/>
  <sheetViews>
    <sheetView view="pageBreakPreview" zoomScale="120" zoomScaleSheetLayoutView="120" zoomScalePageLayoutView="0" workbookViewId="0" topLeftCell="A30">
      <selection activeCell="T41" sqref="T41"/>
    </sheetView>
  </sheetViews>
  <sheetFormatPr defaultColWidth="9.00390625" defaultRowHeight="12.75"/>
  <cols>
    <col min="1" max="1" width="53.00390625" style="108" customWidth="1"/>
    <col min="2" max="2" width="5.00390625" style="109" customWidth="1"/>
    <col min="3" max="3" width="4.00390625" style="110" customWidth="1"/>
    <col min="4" max="4" width="4.25390625" style="110" customWidth="1"/>
    <col min="5" max="5" width="12.375" style="108" customWidth="1"/>
    <col min="6" max="6" width="5.75390625" style="110" customWidth="1"/>
    <col min="7" max="8" width="12.25390625" style="111" hidden="1" customWidth="1"/>
    <col min="9" max="9" width="11.25390625" style="111" hidden="1" customWidth="1"/>
    <col min="10" max="10" width="12.25390625" style="111" hidden="1" customWidth="1"/>
    <col min="11" max="11" width="11.375" style="111" hidden="1" customWidth="1"/>
    <col min="12" max="12" width="12.25390625" style="111" hidden="1" customWidth="1"/>
    <col min="13" max="13" width="11.375" style="111" hidden="1" customWidth="1"/>
    <col min="14" max="14" width="12.25390625" style="111" hidden="1" customWidth="1"/>
    <col min="15" max="15" width="11.375" style="111" hidden="1" customWidth="1"/>
    <col min="16" max="16" width="12.25390625" style="111" hidden="1" customWidth="1"/>
    <col min="17" max="17" width="13.625" style="111" hidden="1" customWidth="1"/>
    <col min="18" max="18" width="12.25390625" style="111" hidden="1" customWidth="1"/>
    <col min="19" max="19" width="9.125" style="111" customWidth="1"/>
    <col min="20" max="20" width="10.75390625" style="111" customWidth="1"/>
    <col min="21" max="21" width="8.00390625" style="111" customWidth="1"/>
    <col min="22" max="22" width="9.125" style="108" customWidth="1"/>
    <col min="23" max="23" width="11.875" style="108" bestFit="1" customWidth="1"/>
    <col min="24" max="16384" width="9.125" style="108" customWidth="1"/>
  </cols>
  <sheetData>
    <row r="1" spans="1:17" s="1" customFormat="1" ht="15.75">
      <c r="A1" s="104"/>
      <c r="B1" s="105"/>
      <c r="C1" s="98"/>
      <c r="D1" s="98"/>
      <c r="E1" s="98" t="s">
        <v>562</v>
      </c>
      <c r="F1" s="98"/>
      <c r="G1" s="98"/>
      <c r="Q1" s="72"/>
    </row>
    <row r="2" spans="1:17" s="1" customFormat="1" ht="15.75">
      <c r="A2" s="104"/>
      <c r="B2" s="105"/>
      <c r="C2" s="98"/>
      <c r="D2" s="98"/>
      <c r="E2" s="98" t="s">
        <v>544</v>
      </c>
      <c r="F2" s="98"/>
      <c r="G2" s="98"/>
      <c r="H2" s="98"/>
      <c r="I2" s="98"/>
      <c r="Q2" s="72"/>
    </row>
    <row r="3" spans="1:17" s="1" customFormat="1" ht="15.75">
      <c r="A3" s="104"/>
      <c r="B3" s="105"/>
      <c r="C3" s="98"/>
      <c r="D3" s="98"/>
      <c r="E3" s="98" t="s">
        <v>563</v>
      </c>
      <c r="F3" s="98"/>
      <c r="G3" s="98"/>
      <c r="Q3" s="72"/>
    </row>
    <row r="4" spans="1:17" s="1" customFormat="1" ht="15.75">
      <c r="A4" s="104"/>
      <c r="B4" s="105"/>
      <c r="C4" s="2"/>
      <c r="D4" s="2"/>
      <c r="E4" s="2"/>
      <c r="F4" s="106"/>
      <c r="G4" s="107"/>
      <c r="H4" s="107"/>
      <c r="I4" s="107"/>
      <c r="Q4" s="72"/>
    </row>
    <row r="5" spans="1:19" s="1" customFormat="1" ht="40.5" customHeight="1">
      <c r="A5" s="428" t="s">
        <v>564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</row>
    <row r="6" ht="12" customHeight="1"/>
    <row r="7" spans="1:21" s="113" customFormat="1" ht="61.5" customHeight="1">
      <c r="A7" s="112" t="s">
        <v>265</v>
      </c>
      <c r="B7" s="112" t="s">
        <v>250</v>
      </c>
      <c r="C7" s="112" t="s">
        <v>187</v>
      </c>
      <c r="D7" s="112" t="s">
        <v>188</v>
      </c>
      <c r="E7" s="112" t="s">
        <v>189</v>
      </c>
      <c r="F7" s="112" t="s">
        <v>190</v>
      </c>
      <c r="G7" s="4" t="s">
        <v>191</v>
      </c>
      <c r="H7" s="4" t="s">
        <v>392</v>
      </c>
      <c r="I7" s="4" t="s">
        <v>191</v>
      </c>
      <c r="J7" s="4" t="s">
        <v>215</v>
      </c>
      <c r="K7" s="4" t="s">
        <v>191</v>
      </c>
      <c r="L7" s="4" t="s">
        <v>215</v>
      </c>
      <c r="M7" s="4" t="s">
        <v>191</v>
      </c>
      <c r="N7" s="4" t="s">
        <v>215</v>
      </c>
      <c r="O7" s="4" t="s">
        <v>191</v>
      </c>
      <c r="P7" s="4" t="s">
        <v>215</v>
      </c>
      <c r="Q7" s="4" t="s">
        <v>191</v>
      </c>
      <c r="R7" s="4" t="s">
        <v>545</v>
      </c>
      <c r="S7" s="96" t="s">
        <v>539</v>
      </c>
      <c r="T7" s="96" t="s">
        <v>540</v>
      </c>
      <c r="U7" s="96" t="s">
        <v>537</v>
      </c>
    </row>
    <row r="8" spans="1:21" ht="12" customHeight="1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5">
        <v>7</v>
      </c>
      <c r="H8" s="115">
        <v>7</v>
      </c>
      <c r="I8" s="115">
        <v>7</v>
      </c>
      <c r="J8" s="115">
        <v>7</v>
      </c>
      <c r="K8" s="115">
        <v>7</v>
      </c>
      <c r="L8" s="115">
        <v>7</v>
      </c>
      <c r="M8" s="115">
        <v>7</v>
      </c>
      <c r="N8" s="115">
        <v>7</v>
      </c>
      <c r="O8" s="115">
        <v>7</v>
      </c>
      <c r="P8" s="115">
        <v>7</v>
      </c>
      <c r="Q8" s="115">
        <v>7</v>
      </c>
      <c r="R8" s="115">
        <v>7</v>
      </c>
      <c r="S8" s="115">
        <v>7</v>
      </c>
      <c r="T8" s="115">
        <v>8</v>
      </c>
      <c r="U8" s="115">
        <v>9</v>
      </c>
    </row>
    <row r="9" spans="1:21" s="121" customFormat="1" ht="15" customHeight="1">
      <c r="A9" s="116" t="s">
        <v>270</v>
      </c>
      <c r="B9" s="117" t="s">
        <v>418</v>
      </c>
      <c r="C9" s="118" t="s">
        <v>257</v>
      </c>
      <c r="D9" s="118"/>
      <c r="E9" s="119"/>
      <c r="F9" s="118"/>
      <c r="G9" s="120">
        <f>G10+G18+G26+G63</f>
        <v>14290.75</v>
      </c>
      <c r="H9" s="120">
        <f>H10+H18+H26+H63</f>
        <v>818.06295</v>
      </c>
      <c r="I9" s="120">
        <f>G9+H9</f>
        <v>15108.81295</v>
      </c>
      <c r="J9" s="120">
        <f>J10+J18+J26+J63</f>
        <v>-37.86</v>
      </c>
      <c r="K9" s="120">
        <f>I9+J9</f>
        <v>15070.952949999999</v>
      </c>
      <c r="L9" s="120">
        <f>L10+L18+L26+L63</f>
        <v>0</v>
      </c>
      <c r="M9" s="120">
        <f>K9+L9</f>
        <v>15070.952949999999</v>
      </c>
      <c r="N9" s="120">
        <f>N10+N18+N26+N63</f>
        <v>1375.3</v>
      </c>
      <c r="O9" s="120">
        <f>M9+N9</f>
        <v>16446.25295</v>
      </c>
      <c r="P9" s="120">
        <f>P10+P18+P26+P63</f>
        <v>13565</v>
      </c>
      <c r="Q9" s="120">
        <f>O9+P9</f>
        <v>30011.25295</v>
      </c>
      <c r="R9" s="120">
        <f>R10+R18+R26+R63</f>
        <v>299.20000000000005</v>
      </c>
      <c r="S9" s="319">
        <f>Q9+R9</f>
        <v>30310.45295</v>
      </c>
      <c r="T9" s="319">
        <f>T10+T18+T26+T63</f>
        <v>29877.778729999998</v>
      </c>
      <c r="U9" s="319">
        <f>T9/S9*100</f>
        <v>98.5725247302845</v>
      </c>
    </row>
    <row r="10" spans="1:21" s="127" customFormat="1" ht="27" customHeight="1">
      <c r="A10" s="122" t="s">
        <v>254</v>
      </c>
      <c r="B10" s="117" t="s">
        <v>418</v>
      </c>
      <c r="C10" s="123" t="s">
        <v>257</v>
      </c>
      <c r="D10" s="123" t="s">
        <v>258</v>
      </c>
      <c r="E10" s="124"/>
      <c r="F10" s="125"/>
      <c r="G10" s="126">
        <f aca="true" t="shared" si="0" ref="G10:R14">G11</f>
        <v>980</v>
      </c>
      <c r="H10" s="126">
        <f t="shared" si="0"/>
        <v>48</v>
      </c>
      <c r="I10" s="120">
        <f aca="true" t="shared" si="1" ref="I10:I73">G10+H10</f>
        <v>1028</v>
      </c>
      <c r="J10" s="126">
        <f t="shared" si="0"/>
        <v>0</v>
      </c>
      <c r="K10" s="120">
        <f aca="true" t="shared" si="2" ref="K10:K62">I10+J10</f>
        <v>1028</v>
      </c>
      <c r="L10" s="126">
        <f t="shared" si="0"/>
        <v>0</v>
      </c>
      <c r="M10" s="120">
        <f aca="true" t="shared" si="3" ref="M10:M62">K10+L10</f>
        <v>1028</v>
      </c>
      <c r="N10" s="126">
        <f t="shared" si="0"/>
        <v>86.3</v>
      </c>
      <c r="O10" s="120">
        <f aca="true" t="shared" si="4" ref="O10:O62">M10+N10</f>
        <v>1114.3</v>
      </c>
      <c r="P10" s="126">
        <f t="shared" si="0"/>
        <v>0</v>
      </c>
      <c r="Q10" s="120">
        <f aca="true" t="shared" si="5" ref="Q10:Q62">O10+P10</f>
        <v>1114.3</v>
      </c>
      <c r="R10" s="126">
        <f t="shared" si="0"/>
        <v>130</v>
      </c>
      <c r="S10" s="319">
        <f aca="true" t="shared" si="6" ref="S10:T62">Q10+R10</f>
        <v>1244.3</v>
      </c>
      <c r="T10" s="319">
        <f>T11</f>
        <v>1234.74917</v>
      </c>
      <c r="U10" s="319">
        <f aca="true" t="shared" si="7" ref="U10:U73">T10/S10*100</f>
        <v>99.23243349674516</v>
      </c>
    </row>
    <row r="11" spans="1:21" s="1" customFormat="1" ht="30" customHeight="1">
      <c r="A11" s="128" t="s">
        <v>192</v>
      </c>
      <c r="B11" s="129" t="s">
        <v>418</v>
      </c>
      <c r="C11" s="130" t="s">
        <v>257</v>
      </c>
      <c r="D11" s="130" t="s">
        <v>258</v>
      </c>
      <c r="E11" s="131" t="s">
        <v>432</v>
      </c>
      <c r="F11" s="132"/>
      <c r="G11" s="133">
        <f t="shared" si="0"/>
        <v>980</v>
      </c>
      <c r="H11" s="133">
        <f t="shared" si="0"/>
        <v>48</v>
      </c>
      <c r="I11" s="120">
        <f t="shared" si="1"/>
        <v>1028</v>
      </c>
      <c r="J11" s="133">
        <f t="shared" si="0"/>
        <v>0</v>
      </c>
      <c r="K11" s="120">
        <f t="shared" si="2"/>
        <v>1028</v>
      </c>
      <c r="L11" s="133">
        <f t="shared" si="0"/>
        <v>0</v>
      </c>
      <c r="M11" s="120">
        <f t="shared" si="3"/>
        <v>1028</v>
      </c>
      <c r="N11" s="133">
        <f t="shared" si="0"/>
        <v>86.3</v>
      </c>
      <c r="O11" s="120">
        <f t="shared" si="4"/>
        <v>1114.3</v>
      </c>
      <c r="P11" s="133">
        <f t="shared" si="0"/>
        <v>0</v>
      </c>
      <c r="Q11" s="120">
        <f t="shared" si="5"/>
        <v>1114.3</v>
      </c>
      <c r="R11" s="133">
        <f t="shared" si="0"/>
        <v>130</v>
      </c>
      <c r="S11" s="319">
        <f t="shared" si="6"/>
        <v>1244.3</v>
      </c>
      <c r="T11" s="319">
        <f>T12</f>
        <v>1234.74917</v>
      </c>
      <c r="U11" s="319">
        <f t="shared" si="7"/>
        <v>99.23243349674516</v>
      </c>
    </row>
    <row r="12" spans="1:21" s="1" customFormat="1" ht="13.5" customHeight="1">
      <c r="A12" s="134" t="s">
        <v>455</v>
      </c>
      <c r="B12" s="135" t="s">
        <v>418</v>
      </c>
      <c r="C12" s="136" t="s">
        <v>257</v>
      </c>
      <c r="D12" s="136" t="s">
        <v>258</v>
      </c>
      <c r="E12" s="137" t="s">
        <v>433</v>
      </c>
      <c r="F12" s="136"/>
      <c r="G12" s="138">
        <f t="shared" si="0"/>
        <v>980</v>
      </c>
      <c r="H12" s="138">
        <f t="shared" si="0"/>
        <v>48</v>
      </c>
      <c r="I12" s="120">
        <f t="shared" si="1"/>
        <v>1028</v>
      </c>
      <c r="J12" s="138">
        <f t="shared" si="0"/>
        <v>0</v>
      </c>
      <c r="K12" s="120">
        <f t="shared" si="2"/>
        <v>1028</v>
      </c>
      <c r="L12" s="138">
        <f t="shared" si="0"/>
        <v>0</v>
      </c>
      <c r="M12" s="120">
        <f t="shared" si="3"/>
        <v>1028</v>
      </c>
      <c r="N12" s="138">
        <f t="shared" si="0"/>
        <v>86.3</v>
      </c>
      <c r="O12" s="120">
        <f t="shared" si="4"/>
        <v>1114.3</v>
      </c>
      <c r="P12" s="138">
        <f t="shared" si="0"/>
        <v>0</v>
      </c>
      <c r="Q12" s="120">
        <f t="shared" si="5"/>
        <v>1114.3</v>
      </c>
      <c r="R12" s="138">
        <f t="shared" si="0"/>
        <v>130</v>
      </c>
      <c r="S12" s="319">
        <f t="shared" si="6"/>
        <v>1244.3</v>
      </c>
      <c r="T12" s="319">
        <f>T13</f>
        <v>1234.74917</v>
      </c>
      <c r="U12" s="319">
        <f t="shared" si="7"/>
        <v>99.23243349674516</v>
      </c>
    </row>
    <row r="13" spans="1:21" s="1" customFormat="1" ht="27.75" customHeight="1">
      <c r="A13" s="139" t="s">
        <v>456</v>
      </c>
      <c r="B13" s="140" t="s">
        <v>418</v>
      </c>
      <c r="C13" s="141" t="s">
        <v>257</v>
      </c>
      <c r="D13" s="141" t="s">
        <v>258</v>
      </c>
      <c r="E13" s="142" t="s">
        <v>434</v>
      </c>
      <c r="F13" s="143"/>
      <c r="G13" s="144">
        <f t="shared" si="0"/>
        <v>980</v>
      </c>
      <c r="H13" s="144">
        <f t="shared" si="0"/>
        <v>48</v>
      </c>
      <c r="I13" s="120">
        <f t="shared" si="1"/>
        <v>1028</v>
      </c>
      <c r="J13" s="144">
        <f t="shared" si="0"/>
        <v>0</v>
      </c>
      <c r="K13" s="120">
        <f t="shared" si="2"/>
        <v>1028</v>
      </c>
      <c r="L13" s="144">
        <f t="shared" si="0"/>
        <v>0</v>
      </c>
      <c r="M13" s="120">
        <f t="shared" si="3"/>
        <v>1028</v>
      </c>
      <c r="N13" s="144">
        <f t="shared" si="0"/>
        <v>86.3</v>
      </c>
      <c r="O13" s="120">
        <f t="shared" si="4"/>
        <v>1114.3</v>
      </c>
      <c r="P13" s="144">
        <f t="shared" si="0"/>
        <v>0</v>
      </c>
      <c r="Q13" s="120">
        <f t="shared" si="5"/>
        <v>1114.3</v>
      </c>
      <c r="R13" s="144">
        <f t="shared" si="0"/>
        <v>130</v>
      </c>
      <c r="S13" s="319">
        <f t="shared" si="6"/>
        <v>1244.3</v>
      </c>
      <c r="T13" s="319">
        <f>T14</f>
        <v>1234.74917</v>
      </c>
      <c r="U13" s="319">
        <f t="shared" si="7"/>
        <v>99.23243349674516</v>
      </c>
    </row>
    <row r="14" spans="1:21" s="1" customFormat="1" ht="54" customHeight="1">
      <c r="A14" s="6" t="s">
        <v>193</v>
      </c>
      <c r="B14" s="140" t="s">
        <v>418</v>
      </c>
      <c r="C14" s="141" t="s">
        <v>257</v>
      </c>
      <c r="D14" s="141" t="s">
        <v>258</v>
      </c>
      <c r="E14" s="142" t="s">
        <v>434</v>
      </c>
      <c r="F14" s="143" t="s">
        <v>419</v>
      </c>
      <c r="G14" s="144">
        <f t="shared" si="0"/>
        <v>980</v>
      </c>
      <c r="H14" s="144">
        <f t="shared" si="0"/>
        <v>48</v>
      </c>
      <c r="I14" s="120">
        <f t="shared" si="1"/>
        <v>1028</v>
      </c>
      <c r="J14" s="144">
        <f t="shared" si="0"/>
        <v>0</v>
      </c>
      <c r="K14" s="120">
        <f t="shared" si="2"/>
        <v>1028</v>
      </c>
      <c r="L14" s="144">
        <f t="shared" si="0"/>
        <v>0</v>
      </c>
      <c r="M14" s="120">
        <f t="shared" si="3"/>
        <v>1028</v>
      </c>
      <c r="N14" s="144">
        <f t="shared" si="0"/>
        <v>86.3</v>
      </c>
      <c r="O14" s="120">
        <f t="shared" si="4"/>
        <v>1114.3</v>
      </c>
      <c r="P14" s="144">
        <f t="shared" si="0"/>
        <v>0</v>
      </c>
      <c r="Q14" s="120">
        <f t="shared" si="5"/>
        <v>1114.3</v>
      </c>
      <c r="R14" s="144">
        <f t="shared" si="0"/>
        <v>130</v>
      </c>
      <c r="S14" s="319">
        <f t="shared" si="6"/>
        <v>1244.3</v>
      </c>
      <c r="T14" s="319">
        <f>T15</f>
        <v>1234.74917</v>
      </c>
      <c r="U14" s="319">
        <f t="shared" si="7"/>
        <v>99.23243349674516</v>
      </c>
    </row>
    <row r="15" spans="1:21" s="1" customFormat="1" ht="17.25" customHeight="1">
      <c r="A15" s="6" t="s">
        <v>194</v>
      </c>
      <c r="B15" s="140" t="s">
        <v>418</v>
      </c>
      <c r="C15" s="141" t="s">
        <v>257</v>
      </c>
      <c r="D15" s="141" t="s">
        <v>258</v>
      </c>
      <c r="E15" s="142" t="s">
        <v>434</v>
      </c>
      <c r="F15" s="143" t="s">
        <v>378</v>
      </c>
      <c r="G15" s="144">
        <f>G16+G17</f>
        <v>980</v>
      </c>
      <c r="H15" s="144">
        <f>H16+H17</f>
        <v>48</v>
      </c>
      <c r="I15" s="120">
        <f t="shared" si="1"/>
        <v>1028</v>
      </c>
      <c r="J15" s="144">
        <f>J16+J17</f>
        <v>0</v>
      </c>
      <c r="K15" s="120">
        <f t="shared" si="2"/>
        <v>1028</v>
      </c>
      <c r="L15" s="144">
        <f>L16+L17</f>
        <v>0</v>
      </c>
      <c r="M15" s="120">
        <f t="shared" si="3"/>
        <v>1028</v>
      </c>
      <c r="N15" s="144">
        <f>N16+N17</f>
        <v>86.3</v>
      </c>
      <c r="O15" s="120">
        <f t="shared" si="4"/>
        <v>1114.3</v>
      </c>
      <c r="P15" s="144">
        <f>P16+P17</f>
        <v>0</v>
      </c>
      <c r="Q15" s="120">
        <f t="shared" si="5"/>
        <v>1114.3</v>
      </c>
      <c r="R15" s="144">
        <f>R16+R17</f>
        <v>130</v>
      </c>
      <c r="S15" s="319">
        <f>S16+S17</f>
        <v>1244.3</v>
      </c>
      <c r="T15" s="319">
        <f>T16+T17</f>
        <v>1234.74917</v>
      </c>
      <c r="U15" s="319">
        <f t="shared" si="7"/>
        <v>99.23243349674516</v>
      </c>
    </row>
    <row r="16" spans="1:21" s="1" customFormat="1" ht="21" customHeight="1" hidden="1">
      <c r="A16" s="145" t="s">
        <v>457</v>
      </c>
      <c r="B16" s="140" t="s">
        <v>418</v>
      </c>
      <c r="C16" s="146" t="s">
        <v>257</v>
      </c>
      <c r="D16" s="146" t="s">
        <v>258</v>
      </c>
      <c r="E16" s="147" t="s">
        <v>434</v>
      </c>
      <c r="F16" s="146">
        <v>121</v>
      </c>
      <c r="G16" s="148">
        <v>770</v>
      </c>
      <c r="H16" s="148">
        <v>8</v>
      </c>
      <c r="I16" s="120">
        <f t="shared" si="1"/>
        <v>778</v>
      </c>
      <c r="J16" s="148"/>
      <c r="K16" s="120">
        <f t="shared" si="2"/>
        <v>778</v>
      </c>
      <c r="L16" s="148"/>
      <c r="M16" s="120">
        <f t="shared" si="3"/>
        <v>778</v>
      </c>
      <c r="N16" s="148">
        <v>70</v>
      </c>
      <c r="O16" s="120">
        <f t="shared" si="4"/>
        <v>848</v>
      </c>
      <c r="P16" s="148"/>
      <c r="Q16" s="120">
        <f t="shared" si="5"/>
        <v>848</v>
      </c>
      <c r="R16" s="148">
        <v>90</v>
      </c>
      <c r="S16" s="319">
        <f t="shared" si="6"/>
        <v>938</v>
      </c>
      <c r="T16" s="319">
        <v>939.83705</v>
      </c>
      <c r="U16" s="319">
        <f t="shared" si="7"/>
        <v>100.19584754797441</v>
      </c>
    </row>
    <row r="17" spans="1:21" s="1" customFormat="1" ht="38.25" hidden="1">
      <c r="A17" s="145" t="s">
        <v>459</v>
      </c>
      <c r="B17" s="140" t="s">
        <v>418</v>
      </c>
      <c r="C17" s="146" t="s">
        <v>257</v>
      </c>
      <c r="D17" s="146" t="s">
        <v>258</v>
      </c>
      <c r="E17" s="147" t="s">
        <v>434</v>
      </c>
      <c r="F17" s="146" t="s">
        <v>460</v>
      </c>
      <c r="G17" s="148">
        <v>210</v>
      </c>
      <c r="H17" s="148">
        <v>40</v>
      </c>
      <c r="I17" s="120">
        <f t="shared" si="1"/>
        <v>250</v>
      </c>
      <c r="J17" s="148"/>
      <c r="K17" s="120">
        <f t="shared" si="2"/>
        <v>250</v>
      </c>
      <c r="L17" s="148"/>
      <c r="M17" s="120">
        <f t="shared" si="3"/>
        <v>250</v>
      </c>
      <c r="N17" s="148">
        <v>16.3</v>
      </c>
      <c r="O17" s="120">
        <f t="shared" si="4"/>
        <v>266.3</v>
      </c>
      <c r="P17" s="148"/>
      <c r="Q17" s="120">
        <f t="shared" si="5"/>
        <v>266.3</v>
      </c>
      <c r="R17" s="148">
        <v>40</v>
      </c>
      <c r="S17" s="319">
        <f t="shared" si="6"/>
        <v>306.3</v>
      </c>
      <c r="T17" s="319">
        <v>294.91212</v>
      </c>
      <c r="U17" s="319">
        <f t="shared" si="7"/>
        <v>96.28211557296768</v>
      </c>
    </row>
    <row r="18" spans="1:21" s="127" customFormat="1" ht="42" customHeight="1">
      <c r="A18" s="122" t="s">
        <v>278</v>
      </c>
      <c r="B18" s="117" t="s">
        <v>418</v>
      </c>
      <c r="C18" s="149" t="s">
        <v>257</v>
      </c>
      <c r="D18" s="149" t="s">
        <v>260</v>
      </c>
      <c r="E18" s="150"/>
      <c r="F18" s="149"/>
      <c r="G18" s="126">
        <f aca="true" t="shared" si="8" ref="G18:R22">G19</f>
        <v>778</v>
      </c>
      <c r="H18" s="126">
        <f t="shared" si="8"/>
        <v>47</v>
      </c>
      <c r="I18" s="120">
        <f t="shared" si="1"/>
        <v>825</v>
      </c>
      <c r="J18" s="126">
        <f t="shared" si="8"/>
        <v>0</v>
      </c>
      <c r="K18" s="120">
        <f t="shared" si="2"/>
        <v>825</v>
      </c>
      <c r="L18" s="126">
        <f t="shared" si="8"/>
        <v>0</v>
      </c>
      <c r="M18" s="120">
        <f t="shared" si="3"/>
        <v>825</v>
      </c>
      <c r="N18" s="126">
        <f t="shared" si="8"/>
        <v>75</v>
      </c>
      <c r="O18" s="120">
        <f t="shared" si="4"/>
        <v>900</v>
      </c>
      <c r="P18" s="126">
        <f t="shared" si="8"/>
        <v>0</v>
      </c>
      <c r="Q18" s="120">
        <f t="shared" si="5"/>
        <v>900</v>
      </c>
      <c r="R18" s="126">
        <f t="shared" si="8"/>
        <v>72</v>
      </c>
      <c r="S18" s="319">
        <f t="shared" si="6"/>
        <v>972</v>
      </c>
      <c r="T18" s="319">
        <f>T19</f>
        <v>964.48828</v>
      </c>
      <c r="U18" s="319">
        <f t="shared" si="7"/>
        <v>99.22718930041152</v>
      </c>
    </row>
    <row r="19" spans="1:21" s="1" customFormat="1" ht="27" customHeight="1">
      <c r="A19" s="128" t="s">
        <v>461</v>
      </c>
      <c r="B19" s="129" t="s">
        <v>418</v>
      </c>
      <c r="C19" s="151" t="s">
        <v>257</v>
      </c>
      <c r="D19" s="151" t="s">
        <v>260</v>
      </c>
      <c r="E19" s="131" t="s">
        <v>435</v>
      </c>
      <c r="F19" s="151"/>
      <c r="G19" s="133">
        <f t="shared" si="8"/>
        <v>778</v>
      </c>
      <c r="H19" s="133">
        <f t="shared" si="8"/>
        <v>47</v>
      </c>
      <c r="I19" s="120">
        <f t="shared" si="1"/>
        <v>825</v>
      </c>
      <c r="J19" s="133">
        <f t="shared" si="8"/>
        <v>0</v>
      </c>
      <c r="K19" s="120">
        <f t="shared" si="2"/>
        <v>825</v>
      </c>
      <c r="L19" s="133">
        <f t="shared" si="8"/>
        <v>0</v>
      </c>
      <c r="M19" s="120">
        <f t="shared" si="3"/>
        <v>825</v>
      </c>
      <c r="N19" s="133">
        <f t="shared" si="8"/>
        <v>75</v>
      </c>
      <c r="O19" s="120">
        <f t="shared" si="4"/>
        <v>900</v>
      </c>
      <c r="P19" s="133">
        <f t="shared" si="8"/>
        <v>0</v>
      </c>
      <c r="Q19" s="120">
        <f t="shared" si="5"/>
        <v>900</v>
      </c>
      <c r="R19" s="133">
        <f t="shared" si="8"/>
        <v>72</v>
      </c>
      <c r="S19" s="319">
        <f t="shared" si="6"/>
        <v>972</v>
      </c>
      <c r="T19" s="319">
        <f>T20</f>
        <v>964.48828</v>
      </c>
      <c r="U19" s="319">
        <f t="shared" si="7"/>
        <v>99.22718930041152</v>
      </c>
    </row>
    <row r="20" spans="1:21" s="1" customFormat="1" ht="15" customHeight="1">
      <c r="A20" s="152" t="s">
        <v>195</v>
      </c>
      <c r="B20" s="135" t="s">
        <v>418</v>
      </c>
      <c r="C20" s="153" t="s">
        <v>257</v>
      </c>
      <c r="D20" s="153" t="s">
        <v>260</v>
      </c>
      <c r="E20" s="137" t="s">
        <v>436</v>
      </c>
      <c r="F20" s="154"/>
      <c r="G20" s="138">
        <f t="shared" si="8"/>
        <v>778</v>
      </c>
      <c r="H20" s="138">
        <f t="shared" si="8"/>
        <v>47</v>
      </c>
      <c r="I20" s="120">
        <f t="shared" si="1"/>
        <v>825</v>
      </c>
      <c r="J20" s="138">
        <f t="shared" si="8"/>
        <v>0</v>
      </c>
      <c r="K20" s="120">
        <f t="shared" si="2"/>
        <v>825</v>
      </c>
      <c r="L20" s="138">
        <f t="shared" si="8"/>
        <v>0</v>
      </c>
      <c r="M20" s="120">
        <f t="shared" si="3"/>
        <v>825</v>
      </c>
      <c r="N20" s="138">
        <f t="shared" si="8"/>
        <v>75</v>
      </c>
      <c r="O20" s="120">
        <f t="shared" si="4"/>
        <v>900</v>
      </c>
      <c r="P20" s="138">
        <f t="shared" si="8"/>
        <v>0</v>
      </c>
      <c r="Q20" s="120">
        <f t="shared" si="5"/>
        <v>900</v>
      </c>
      <c r="R20" s="138">
        <f t="shared" si="8"/>
        <v>72</v>
      </c>
      <c r="S20" s="319">
        <f t="shared" si="6"/>
        <v>972</v>
      </c>
      <c r="T20" s="319">
        <f>T21</f>
        <v>964.48828</v>
      </c>
      <c r="U20" s="319">
        <f t="shared" si="7"/>
        <v>99.22718930041152</v>
      </c>
    </row>
    <row r="21" spans="1:21" s="1" customFormat="1" ht="25.5" customHeight="1">
      <c r="A21" s="139" t="s">
        <v>456</v>
      </c>
      <c r="B21" s="140" t="s">
        <v>418</v>
      </c>
      <c r="C21" s="155" t="s">
        <v>257</v>
      </c>
      <c r="D21" s="155" t="s">
        <v>260</v>
      </c>
      <c r="E21" s="142" t="s">
        <v>437</v>
      </c>
      <c r="F21" s="156"/>
      <c r="G21" s="144">
        <f t="shared" si="8"/>
        <v>778</v>
      </c>
      <c r="H21" s="144">
        <f t="shared" si="8"/>
        <v>47</v>
      </c>
      <c r="I21" s="120">
        <f t="shared" si="1"/>
        <v>825</v>
      </c>
      <c r="J21" s="144">
        <f t="shared" si="8"/>
        <v>0</v>
      </c>
      <c r="K21" s="120">
        <f t="shared" si="2"/>
        <v>825</v>
      </c>
      <c r="L21" s="144">
        <f t="shared" si="8"/>
        <v>0</v>
      </c>
      <c r="M21" s="120">
        <f t="shared" si="3"/>
        <v>825</v>
      </c>
      <c r="N21" s="144">
        <f t="shared" si="8"/>
        <v>75</v>
      </c>
      <c r="O21" s="120">
        <f t="shared" si="4"/>
        <v>900</v>
      </c>
      <c r="P21" s="144">
        <f t="shared" si="8"/>
        <v>0</v>
      </c>
      <c r="Q21" s="120">
        <f t="shared" si="5"/>
        <v>900</v>
      </c>
      <c r="R21" s="144">
        <f t="shared" si="8"/>
        <v>72</v>
      </c>
      <c r="S21" s="319">
        <f t="shared" si="6"/>
        <v>972</v>
      </c>
      <c r="T21" s="319">
        <f>T22</f>
        <v>964.48828</v>
      </c>
      <c r="U21" s="319">
        <f t="shared" si="7"/>
        <v>99.22718930041152</v>
      </c>
    </row>
    <row r="22" spans="1:21" s="1" customFormat="1" ht="51.75" customHeight="1">
      <c r="A22" s="6" t="s">
        <v>193</v>
      </c>
      <c r="B22" s="140" t="s">
        <v>418</v>
      </c>
      <c r="C22" s="155" t="s">
        <v>257</v>
      </c>
      <c r="D22" s="155" t="s">
        <v>260</v>
      </c>
      <c r="E22" s="142" t="s">
        <v>437</v>
      </c>
      <c r="F22" s="156" t="s">
        <v>419</v>
      </c>
      <c r="G22" s="144">
        <f t="shared" si="8"/>
        <v>778</v>
      </c>
      <c r="H22" s="144">
        <f t="shared" si="8"/>
        <v>47</v>
      </c>
      <c r="I22" s="120">
        <f t="shared" si="1"/>
        <v>825</v>
      </c>
      <c r="J22" s="144">
        <f t="shared" si="8"/>
        <v>0</v>
      </c>
      <c r="K22" s="120">
        <f t="shared" si="2"/>
        <v>825</v>
      </c>
      <c r="L22" s="144">
        <f t="shared" si="8"/>
        <v>0</v>
      </c>
      <c r="M22" s="120">
        <f t="shared" si="3"/>
        <v>825</v>
      </c>
      <c r="N22" s="144">
        <f t="shared" si="8"/>
        <v>75</v>
      </c>
      <c r="O22" s="120">
        <f t="shared" si="4"/>
        <v>900</v>
      </c>
      <c r="P22" s="144">
        <f t="shared" si="8"/>
        <v>0</v>
      </c>
      <c r="Q22" s="120">
        <f t="shared" si="5"/>
        <v>900</v>
      </c>
      <c r="R22" s="144">
        <f t="shared" si="8"/>
        <v>72</v>
      </c>
      <c r="S22" s="319">
        <f t="shared" si="6"/>
        <v>972</v>
      </c>
      <c r="T22" s="319">
        <f>T23</f>
        <v>964.48828</v>
      </c>
      <c r="U22" s="319">
        <f t="shared" si="7"/>
        <v>99.22718930041152</v>
      </c>
    </row>
    <row r="23" spans="1:21" s="1" customFormat="1" ht="17.25" customHeight="1">
      <c r="A23" s="6" t="s">
        <v>194</v>
      </c>
      <c r="B23" s="140" t="s">
        <v>418</v>
      </c>
      <c r="C23" s="155" t="s">
        <v>257</v>
      </c>
      <c r="D23" s="155" t="s">
        <v>260</v>
      </c>
      <c r="E23" s="142" t="s">
        <v>437</v>
      </c>
      <c r="F23" s="156" t="s">
        <v>378</v>
      </c>
      <c r="G23" s="144">
        <f>G24+G25</f>
        <v>778</v>
      </c>
      <c r="H23" s="144">
        <f>H24+H25</f>
        <v>47</v>
      </c>
      <c r="I23" s="120">
        <f t="shared" si="1"/>
        <v>825</v>
      </c>
      <c r="J23" s="144">
        <f>J24+J25</f>
        <v>0</v>
      </c>
      <c r="K23" s="120">
        <f t="shared" si="2"/>
        <v>825</v>
      </c>
      <c r="L23" s="144">
        <f>L24+L25</f>
        <v>0</v>
      </c>
      <c r="M23" s="120">
        <f t="shared" si="3"/>
        <v>825</v>
      </c>
      <c r="N23" s="144">
        <f>N24+N25</f>
        <v>75</v>
      </c>
      <c r="O23" s="120">
        <f t="shared" si="4"/>
        <v>900</v>
      </c>
      <c r="P23" s="144">
        <f>P24+P25</f>
        <v>0</v>
      </c>
      <c r="Q23" s="120">
        <f t="shared" si="5"/>
        <v>900</v>
      </c>
      <c r="R23" s="144">
        <f>R24+R25</f>
        <v>72</v>
      </c>
      <c r="S23" s="319">
        <f t="shared" si="6"/>
        <v>972</v>
      </c>
      <c r="T23" s="319">
        <f>T24+T25</f>
        <v>964.48828</v>
      </c>
      <c r="U23" s="319">
        <f t="shared" si="7"/>
        <v>99.22718930041152</v>
      </c>
    </row>
    <row r="24" spans="1:21" s="1" customFormat="1" ht="15.75" hidden="1">
      <c r="A24" s="145" t="s">
        <v>457</v>
      </c>
      <c r="B24" s="140" t="s">
        <v>418</v>
      </c>
      <c r="C24" s="146" t="s">
        <v>257</v>
      </c>
      <c r="D24" s="146" t="s">
        <v>260</v>
      </c>
      <c r="E24" s="147" t="s">
        <v>437</v>
      </c>
      <c r="F24" s="146">
        <v>121</v>
      </c>
      <c r="G24" s="148">
        <v>612</v>
      </c>
      <c r="H24" s="148">
        <v>8</v>
      </c>
      <c r="I24" s="120">
        <f t="shared" si="1"/>
        <v>620</v>
      </c>
      <c r="J24" s="148"/>
      <c r="K24" s="120">
        <f t="shared" si="2"/>
        <v>620</v>
      </c>
      <c r="L24" s="148"/>
      <c r="M24" s="120">
        <f t="shared" si="3"/>
        <v>620</v>
      </c>
      <c r="N24" s="148">
        <v>60</v>
      </c>
      <c r="O24" s="120">
        <f t="shared" si="4"/>
        <v>680</v>
      </c>
      <c r="P24" s="148"/>
      <c r="Q24" s="120">
        <f t="shared" si="5"/>
        <v>680</v>
      </c>
      <c r="R24" s="148">
        <v>55</v>
      </c>
      <c r="S24" s="319">
        <f t="shared" si="6"/>
        <v>735</v>
      </c>
      <c r="T24" s="319">
        <v>728.48101</v>
      </c>
      <c r="U24" s="319">
        <f t="shared" si="7"/>
        <v>99.113062585034</v>
      </c>
    </row>
    <row r="25" spans="1:21" s="1" customFormat="1" ht="38.25" hidden="1">
      <c r="A25" s="145" t="s">
        <v>459</v>
      </c>
      <c r="B25" s="140" t="s">
        <v>418</v>
      </c>
      <c r="C25" s="146" t="s">
        <v>257</v>
      </c>
      <c r="D25" s="146" t="s">
        <v>260</v>
      </c>
      <c r="E25" s="147" t="s">
        <v>437</v>
      </c>
      <c r="F25" s="146" t="s">
        <v>460</v>
      </c>
      <c r="G25" s="148">
        <v>166</v>
      </c>
      <c r="H25" s="148">
        <v>39</v>
      </c>
      <c r="I25" s="120">
        <f t="shared" si="1"/>
        <v>205</v>
      </c>
      <c r="J25" s="148"/>
      <c r="K25" s="120">
        <f t="shared" si="2"/>
        <v>205</v>
      </c>
      <c r="L25" s="148"/>
      <c r="M25" s="120">
        <f t="shared" si="3"/>
        <v>205</v>
      </c>
      <c r="N25" s="148">
        <v>15</v>
      </c>
      <c r="O25" s="120">
        <f t="shared" si="4"/>
        <v>220</v>
      </c>
      <c r="P25" s="148"/>
      <c r="Q25" s="120">
        <f t="shared" si="5"/>
        <v>220</v>
      </c>
      <c r="R25" s="148">
        <v>17</v>
      </c>
      <c r="S25" s="319">
        <f t="shared" si="6"/>
        <v>237</v>
      </c>
      <c r="T25" s="319">
        <v>236.00727</v>
      </c>
      <c r="U25" s="319">
        <f t="shared" si="7"/>
        <v>99.58112658227847</v>
      </c>
    </row>
    <row r="26" spans="1:21" s="127" customFormat="1" ht="40.5" customHeight="1">
      <c r="A26" s="157" t="s">
        <v>251</v>
      </c>
      <c r="B26" s="117" t="s">
        <v>418</v>
      </c>
      <c r="C26" s="158" t="s">
        <v>257</v>
      </c>
      <c r="D26" s="158" t="s">
        <v>259</v>
      </c>
      <c r="E26" s="150"/>
      <c r="F26" s="158"/>
      <c r="G26" s="159">
        <f>G27+G33+G52</f>
        <v>11748.45</v>
      </c>
      <c r="H26" s="159">
        <f>H27+H33+H52</f>
        <v>846.68695</v>
      </c>
      <c r="I26" s="120">
        <f t="shared" si="1"/>
        <v>12595.13695</v>
      </c>
      <c r="J26" s="159">
        <f>J27+J33+J52</f>
        <v>0</v>
      </c>
      <c r="K26" s="120">
        <f t="shared" si="2"/>
        <v>12595.13695</v>
      </c>
      <c r="L26" s="159">
        <f>L27+L33+L52</f>
        <v>0</v>
      </c>
      <c r="M26" s="120">
        <f t="shared" si="3"/>
        <v>12595.13695</v>
      </c>
      <c r="N26" s="159">
        <f>N27+N33+N52</f>
        <v>1214</v>
      </c>
      <c r="O26" s="120">
        <f t="shared" si="4"/>
        <v>13809.13695</v>
      </c>
      <c r="P26" s="159">
        <f>P27+P33+P52</f>
        <v>13565</v>
      </c>
      <c r="Q26" s="120">
        <f t="shared" si="5"/>
        <v>27374.13695</v>
      </c>
      <c r="R26" s="159">
        <f>R27+R33+R52</f>
        <v>508.20000000000005</v>
      </c>
      <c r="S26" s="319">
        <f t="shared" si="6"/>
        <v>27882.33695</v>
      </c>
      <c r="T26" s="319">
        <f>T27+T33+T52</f>
        <v>27471.758019999997</v>
      </c>
      <c r="U26" s="319">
        <f t="shared" si="7"/>
        <v>98.52745868921865</v>
      </c>
    </row>
    <row r="27" spans="1:21" s="127" customFormat="1" ht="28.5" customHeight="1">
      <c r="A27" s="160" t="s">
        <v>309</v>
      </c>
      <c r="B27" s="129" t="s">
        <v>418</v>
      </c>
      <c r="C27" s="161" t="s">
        <v>257</v>
      </c>
      <c r="D27" s="161" t="s">
        <v>259</v>
      </c>
      <c r="E27" s="131" t="s">
        <v>310</v>
      </c>
      <c r="F27" s="161"/>
      <c r="G27" s="10">
        <f aca="true" t="shared" si="9" ref="G27:R29">G28</f>
        <v>100</v>
      </c>
      <c r="H27" s="10">
        <f t="shared" si="9"/>
        <v>-15</v>
      </c>
      <c r="I27" s="120">
        <f t="shared" si="1"/>
        <v>85</v>
      </c>
      <c r="J27" s="10">
        <f t="shared" si="9"/>
        <v>0</v>
      </c>
      <c r="K27" s="120">
        <f t="shared" si="2"/>
        <v>85</v>
      </c>
      <c r="L27" s="10">
        <f t="shared" si="9"/>
        <v>0</v>
      </c>
      <c r="M27" s="120">
        <f t="shared" si="3"/>
        <v>85</v>
      </c>
      <c r="N27" s="10">
        <f t="shared" si="9"/>
        <v>0</v>
      </c>
      <c r="O27" s="120">
        <f t="shared" si="4"/>
        <v>85</v>
      </c>
      <c r="P27" s="10">
        <f t="shared" si="9"/>
        <v>0</v>
      </c>
      <c r="Q27" s="120">
        <f t="shared" si="5"/>
        <v>85</v>
      </c>
      <c r="R27" s="10">
        <f t="shared" si="9"/>
        <v>-80</v>
      </c>
      <c r="S27" s="319">
        <f t="shared" si="6"/>
        <v>5</v>
      </c>
      <c r="T27" s="319">
        <f>T28</f>
        <v>5</v>
      </c>
      <c r="U27" s="319">
        <f t="shared" si="7"/>
        <v>100</v>
      </c>
    </row>
    <row r="28" spans="1:21" s="127" customFormat="1" ht="39.75" customHeight="1">
      <c r="A28" s="162" t="s">
        <v>421</v>
      </c>
      <c r="B28" s="135" t="s">
        <v>418</v>
      </c>
      <c r="C28" s="154" t="s">
        <v>257</v>
      </c>
      <c r="D28" s="154" t="s">
        <v>259</v>
      </c>
      <c r="E28" s="137" t="s">
        <v>311</v>
      </c>
      <c r="F28" s="154"/>
      <c r="G28" s="163">
        <f t="shared" si="9"/>
        <v>100</v>
      </c>
      <c r="H28" s="163">
        <f t="shared" si="9"/>
        <v>-15</v>
      </c>
      <c r="I28" s="120">
        <f t="shared" si="1"/>
        <v>85</v>
      </c>
      <c r="J28" s="163">
        <f t="shared" si="9"/>
        <v>0</v>
      </c>
      <c r="K28" s="120">
        <f t="shared" si="2"/>
        <v>85</v>
      </c>
      <c r="L28" s="163">
        <f t="shared" si="9"/>
        <v>0</v>
      </c>
      <c r="M28" s="120">
        <f t="shared" si="3"/>
        <v>85</v>
      </c>
      <c r="N28" s="163">
        <f t="shared" si="9"/>
        <v>0</v>
      </c>
      <c r="O28" s="120">
        <f t="shared" si="4"/>
        <v>85</v>
      </c>
      <c r="P28" s="163">
        <f t="shared" si="9"/>
        <v>0</v>
      </c>
      <c r="Q28" s="120">
        <f t="shared" si="5"/>
        <v>85</v>
      </c>
      <c r="R28" s="163">
        <f t="shared" si="9"/>
        <v>-80</v>
      </c>
      <c r="S28" s="319">
        <f t="shared" si="6"/>
        <v>5</v>
      </c>
      <c r="T28" s="319">
        <f>T29</f>
        <v>5</v>
      </c>
      <c r="U28" s="319">
        <f t="shared" si="7"/>
        <v>100</v>
      </c>
    </row>
    <row r="29" spans="1:21" s="127" customFormat="1" ht="28.5" customHeight="1">
      <c r="A29" s="164" t="s">
        <v>197</v>
      </c>
      <c r="B29" s="140" t="s">
        <v>418</v>
      </c>
      <c r="C29" s="3" t="s">
        <v>257</v>
      </c>
      <c r="D29" s="3" t="s">
        <v>259</v>
      </c>
      <c r="E29" s="8" t="s">
        <v>312</v>
      </c>
      <c r="F29" s="3" t="s">
        <v>198</v>
      </c>
      <c r="G29" s="9">
        <f t="shared" si="9"/>
        <v>100</v>
      </c>
      <c r="H29" s="9">
        <f t="shared" si="9"/>
        <v>-15</v>
      </c>
      <c r="I29" s="120">
        <f t="shared" si="1"/>
        <v>85</v>
      </c>
      <c r="J29" s="9">
        <f t="shared" si="9"/>
        <v>0</v>
      </c>
      <c r="K29" s="120">
        <f t="shared" si="2"/>
        <v>85</v>
      </c>
      <c r="L29" s="9">
        <f t="shared" si="9"/>
        <v>0</v>
      </c>
      <c r="M29" s="120">
        <f t="shared" si="3"/>
        <v>85</v>
      </c>
      <c r="N29" s="9">
        <f t="shared" si="9"/>
        <v>0</v>
      </c>
      <c r="O29" s="120">
        <f t="shared" si="4"/>
        <v>85</v>
      </c>
      <c r="P29" s="9">
        <f t="shared" si="9"/>
        <v>0</v>
      </c>
      <c r="Q29" s="120">
        <f t="shared" si="5"/>
        <v>85</v>
      </c>
      <c r="R29" s="9">
        <f t="shared" si="9"/>
        <v>-80</v>
      </c>
      <c r="S29" s="319">
        <f t="shared" si="6"/>
        <v>5</v>
      </c>
      <c r="T29" s="319">
        <f>T30</f>
        <v>5</v>
      </c>
      <c r="U29" s="319">
        <f t="shared" si="7"/>
        <v>100</v>
      </c>
    </row>
    <row r="30" spans="1:21" s="127" customFormat="1" ht="28.5" customHeight="1">
      <c r="A30" s="139" t="s">
        <v>199</v>
      </c>
      <c r="B30" s="140" t="s">
        <v>418</v>
      </c>
      <c r="C30" s="3" t="s">
        <v>257</v>
      </c>
      <c r="D30" s="3" t="s">
        <v>259</v>
      </c>
      <c r="E30" s="8" t="s">
        <v>312</v>
      </c>
      <c r="F30" s="3" t="s">
        <v>466</v>
      </c>
      <c r="G30" s="9">
        <f>G31+G32</f>
        <v>100</v>
      </c>
      <c r="H30" s="9">
        <f>H31+H32</f>
        <v>-15</v>
      </c>
      <c r="I30" s="120">
        <f t="shared" si="1"/>
        <v>85</v>
      </c>
      <c r="J30" s="9">
        <f>J31+J32</f>
        <v>0</v>
      </c>
      <c r="K30" s="120">
        <f t="shared" si="2"/>
        <v>85</v>
      </c>
      <c r="L30" s="9">
        <f>L31+L32</f>
        <v>0</v>
      </c>
      <c r="M30" s="120">
        <f t="shared" si="3"/>
        <v>85</v>
      </c>
      <c r="N30" s="9">
        <f>N31+N32</f>
        <v>0</v>
      </c>
      <c r="O30" s="120">
        <f t="shared" si="4"/>
        <v>85</v>
      </c>
      <c r="P30" s="9">
        <f>P31+P32</f>
        <v>0</v>
      </c>
      <c r="Q30" s="120">
        <f t="shared" si="5"/>
        <v>85</v>
      </c>
      <c r="R30" s="9">
        <f>R31+R32</f>
        <v>-80</v>
      </c>
      <c r="S30" s="319">
        <f t="shared" si="6"/>
        <v>5</v>
      </c>
      <c r="T30" s="319">
        <f>T31+T32</f>
        <v>5</v>
      </c>
      <c r="U30" s="319">
        <f t="shared" si="7"/>
        <v>100</v>
      </c>
    </row>
    <row r="31" spans="1:21" s="170" customFormat="1" ht="27" customHeight="1" hidden="1">
      <c r="A31" s="165" t="s">
        <v>273</v>
      </c>
      <c r="B31" s="166" t="s">
        <v>418</v>
      </c>
      <c r="C31" s="167" t="s">
        <v>257</v>
      </c>
      <c r="D31" s="167" t="s">
        <v>259</v>
      </c>
      <c r="E31" s="168" t="s">
        <v>312</v>
      </c>
      <c r="F31" s="167" t="s">
        <v>274</v>
      </c>
      <c r="G31" s="169"/>
      <c r="H31" s="169"/>
      <c r="I31" s="120">
        <f t="shared" si="1"/>
        <v>0</v>
      </c>
      <c r="J31" s="169"/>
      <c r="K31" s="120">
        <f t="shared" si="2"/>
        <v>0</v>
      </c>
      <c r="L31" s="169"/>
      <c r="M31" s="120">
        <f t="shared" si="3"/>
        <v>0</v>
      </c>
      <c r="N31" s="169"/>
      <c r="O31" s="120">
        <f t="shared" si="4"/>
        <v>0</v>
      </c>
      <c r="P31" s="169"/>
      <c r="Q31" s="120">
        <f t="shared" si="5"/>
        <v>0</v>
      </c>
      <c r="R31" s="169"/>
      <c r="S31" s="319">
        <f t="shared" si="6"/>
        <v>0</v>
      </c>
      <c r="T31" s="319"/>
      <c r="U31" s="319" t="e">
        <f t="shared" si="7"/>
        <v>#DIV/0!</v>
      </c>
    </row>
    <row r="32" spans="1:21" s="170" customFormat="1" ht="27" customHeight="1" hidden="1">
      <c r="A32" s="165" t="s">
        <v>375</v>
      </c>
      <c r="B32" s="166" t="s">
        <v>418</v>
      </c>
      <c r="C32" s="167" t="s">
        <v>257</v>
      </c>
      <c r="D32" s="167" t="s">
        <v>259</v>
      </c>
      <c r="E32" s="168" t="s">
        <v>312</v>
      </c>
      <c r="F32" s="167" t="s">
        <v>275</v>
      </c>
      <c r="G32" s="169">
        <v>100</v>
      </c>
      <c r="H32" s="169">
        <v>-15</v>
      </c>
      <c r="I32" s="120">
        <f t="shared" si="1"/>
        <v>85</v>
      </c>
      <c r="J32" s="169"/>
      <c r="K32" s="120">
        <f t="shared" si="2"/>
        <v>85</v>
      </c>
      <c r="L32" s="169"/>
      <c r="M32" s="120">
        <f t="shared" si="3"/>
        <v>85</v>
      </c>
      <c r="N32" s="169"/>
      <c r="O32" s="120">
        <f t="shared" si="4"/>
        <v>85</v>
      </c>
      <c r="P32" s="169"/>
      <c r="Q32" s="120">
        <f t="shared" si="5"/>
        <v>85</v>
      </c>
      <c r="R32" s="169">
        <v>-80</v>
      </c>
      <c r="S32" s="319">
        <f t="shared" si="6"/>
        <v>5</v>
      </c>
      <c r="T32" s="319">
        <v>5</v>
      </c>
      <c r="U32" s="319">
        <f t="shared" si="7"/>
        <v>100</v>
      </c>
    </row>
    <row r="33" spans="1:21" s="1" customFormat="1" ht="39.75" customHeight="1">
      <c r="A33" s="160" t="s">
        <v>462</v>
      </c>
      <c r="B33" s="129" t="s">
        <v>418</v>
      </c>
      <c r="C33" s="151" t="s">
        <v>257</v>
      </c>
      <c r="D33" s="151" t="s">
        <v>259</v>
      </c>
      <c r="E33" s="131" t="s">
        <v>438</v>
      </c>
      <c r="F33" s="151"/>
      <c r="G33" s="171">
        <f>G34</f>
        <v>11647.45</v>
      </c>
      <c r="H33" s="171">
        <f>H34</f>
        <v>861.68695</v>
      </c>
      <c r="I33" s="120">
        <f t="shared" si="1"/>
        <v>12509.13695</v>
      </c>
      <c r="J33" s="171">
        <f>J34</f>
        <v>0</v>
      </c>
      <c r="K33" s="120">
        <f t="shared" si="2"/>
        <v>12509.13695</v>
      </c>
      <c r="L33" s="171">
        <f>L34</f>
        <v>0</v>
      </c>
      <c r="M33" s="120">
        <f t="shared" si="3"/>
        <v>12509.13695</v>
      </c>
      <c r="N33" s="171">
        <f>N34</f>
        <v>1214</v>
      </c>
      <c r="O33" s="120">
        <f t="shared" si="4"/>
        <v>13723.13695</v>
      </c>
      <c r="P33" s="171">
        <f>P34</f>
        <v>13565</v>
      </c>
      <c r="Q33" s="120">
        <f t="shared" si="5"/>
        <v>27288.13695</v>
      </c>
      <c r="R33" s="171">
        <f>R34</f>
        <v>588.2</v>
      </c>
      <c r="S33" s="319">
        <f t="shared" si="6"/>
        <v>27876.33695</v>
      </c>
      <c r="T33" s="319">
        <f>T34</f>
        <v>27466.758019999997</v>
      </c>
      <c r="U33" s="319">
        <f t="shared" si="7"/>
        <v>98.53072901674766</v>
      </c>
    </row>
    <row r="34" spans="1:21" s="173" customFormat="1" ht="26.25" customHeight="1">
      <c r="A34" s="162" t="s">
        <v>196</v>
      </c>
      <c r="B34" s="135" t="s">
        <v>418</v>
      </c>
      <c r="C34" s="153" t="s">
        <v>257</v>
      </c>
      <c r="D34" s="153" t="s">
        <v>259</v>
      </c>
      <c r="E34" s="137" t="s">
        <v>439</v>
      </c>
      <c r="F34" s="153"/>
      <c r="G34" s="172">
        <f>G35+G41</f>
        <v>11647.45</v>
      </c>
      <c r="H34" s="172">
        <f>H35+H41</f>
        <v>861.68695</v>
      </c>
      <c r="I34" s="120">
        <f t="shared" si="1"/>
        <v>12509.13695</v>
      </c>
      <c r="J34" s="172">
        <f>J35+J41</f>
        <v>0</v>
      </c>
      <c r="K34" s="120">
        <f t="shared" si="2"/>
        <v>12509.13695</v>
      </c>
      <c r="L34" s="172">
        <f>L35+L41</f>
        <v>0</v>
      </c>
      <c r="M34" s="120">
        <f t="shared" si="3"/>
        <v>12509.13695</v>
      </c>
      <c r="N34" s="172">
        <f>N35+N41</f>
        <v>1214</v>
      </c>
      <c r="O34" s="120">
        <f t="shared" si="4"/>
        <v>13723.13695</v>
      </c>
      <c r="P34" s="172">
        <f>P35+P41</f>
        <v>13565</v>
      </c>
      <c r="Q34" s="120">
        <f t="shared" si="5"/>
        <v>27288.13695</v>
      </c>
      <c r="R34" s="172">
        <f>R35+R41</f>
        <v>588.2</v>
      </c>
      <c r="S34" s="319">
        <f t="shared" si="6"/>
        <v>27876.33695</v>
      </c>
      <c r="T34" s="319">
        <f>T35+T41</f>
        <v>27466.758019999997</v>
      </c>
      <c r="U34" s="319">
        <f t="shared" si="7"/>
        <v>98.53072901674766</v>
      </c>
    </row>
    <row r="35" spans="1:21" s="1" customFormat="1" ht="27" customHeight="1">
      <c r="A35" s="139" t="s">
        <v>456</v>
      </c>
      <c r="B35" s="140" t="s">
        <v>418</v>
      </c>
      <c r="C35" s="155" t="s">
        <v>257</v>
      </c>
      <c r="D35" s="155" t="s">
        <v>259</v>
      </c>
      <c r="E35" s="142" t="s">
        <v>440</v>
      </c>
      <c r="F35" s="155"/>
      <c r="G35" s="174">
        <f>G36</f>
        <v>7221.95</v>
      </c>
      <c r="H35" s="174">
        <f>H36</f>
        <v>300.68695</v>
      </c>
      <c r="I35" s="120">
        <f t="shared" si="1"/>
        <v>7522.63695</v>
      </c>
      <c r="J35" s="174">
        <f>J36</f>
        <v>0</v>
      </c>
      <c r="K35" s="120">
        <f t="shared" si="2"/>
        <v>7522.63695</v>
      </c>
      <c r="L35" s="174">
        <f>L36</f>
        <v>0</v>
      </c>
      <c r="M35" s="120">
        <f t="shared" si="3"/>
        <v>7522.63695</v>
      </c>
      <c r="N35" s="174">
        <f>N36</f>
        <v>1214</v>
      </c>
      <c r="O35" s="120">
        <f t="shared" si="4"/>
        <v>8736.63695</v>
      </c>
      <c r="P35" s="174">
        <f>P36</f>
        <v>0</v>
      </c>
      <c r="Q35" s="120">
        <f>O35+P35</f>
        <v>8736.63695</v>
      </c>
      <c r="R35" s="174">
        <f>R36</f>
        <v>1290</v>
      </c>
      <c r="S35" s="319">
        <f t="shared" si="6"/>
        <v>10026.63695</v>
      </c>
      <c r="T35" s="319">
        <f>T36</f>
        <v>9980.763729999999</v>
      </c>
      <c r="U35" s="319">
        <f t="shared" si="7"/>
        <v>99.54248647648501</v>
      </c>
    </row>
    <row r="36" spans="1:21" s="1" customFormat="1" ht="43.5" customHeight="1">
      <c r="A36" s="6" t="s">
        <v>193</v>
      </c>
      <c r="B36" s="140" t="s">
        <v>418</v>
      </c>
      <c r="C36" s="155" t="s">
        <v>257</v>
      </c>
      <c r="D36" s="155" t="s">
        <v>259</v>
      </c>
      <c r="E36" s="142" t="s">
        <v>440</v>
      </c>
      <c r="F36" s="155" t="s">
        <v>419</v>
      </c>
      <c r="G36" s="174">
        <f>G37</f>
        <v>7221.95</v>
      </c>
      <c r="H36" s="174">
        <f>H37</f>
        <v>300.68695</v>
      </c>
      <c r="I36" s="120">
        <f t="shared" si="1"/>
        <v>7522.63695</v>
      </c>
      <c r="J36" s="174">
        <f>J37</f>
        <v>0</v>
      </c>
      <c r="K36" s="120">
        <f t="shared" si="2"/>
        <v>7522.63695</v>
      </c>
      <c r="L36" s="174">
        <f>L37</f>
        <v>0</v>
      </c>
      <c r="M36" s="120">
        <f t="shared" si="3"/>
        <v>7522.63695</v>
      </c>
      <c r="N36" s="174">
        <f>N37</f>
        <v>1214</v>
      </c>
      <c r="O36" s="120">
        <f t="shared" si="4"/>
        <v>8736.63695</v>
      </c>
      <c r="P36" s="174">
        <f>P37</f>
        <v>0</v>
      </c>
      <c r="Q36" s="120">
        <f t="shared" si="5"/>
        <v>8736.63695</v>
      </c>
      <c r="R36" s="174">
        <f>R37</f>
        <v>1290</v>
      </c>
      <c r="S36" s="319">
        <f t="shared" si="6"/>
        <v>10026.63695</v>
      </c>
      <c r="T36" s="319">
        <f>T37</f>
        <v>9980.763729999999</v>
      </c>
      <c r="U36" s="319">
        <f t="shared" si="7"/>
        <v>99.54248647648501</v>
      </c>
    </row>
    <row r="37" spans="1:21" s="1" customFormat="1" ht="16.5" customHeight="1">
      <c r="A37" s="139" t="s">
        <v>465</v>
      </c>
      <c r="B37" s="140" t="s">
        <v>418</v>
      </c>
      <c r="C37" s="155" t="s">
        <v>257</v>
      </c>
      <c r="D37" s="155" t="s">
        <v>259</v>
      </c>
      <c r="E37" s="142" t="s">
        <v>440</v>
      </c>
      <c r="F37" s="155" t="s">
        <v>378</v>
      </c>
      <c r="G37" s="148">
        <f>G38+G40+G39</f>
        <v>7221.95</v>
      </c>
      <c r="H37" s="148">
        <f>H38+H40+H39</f>
        <v>300.68695</v>
      </c>
      <c r="I37" s="120">
        <f t="shared" si="1"/>
        <v>7522.63695</v>
      </c>
      <c r="J37" s="148">
        <f>J38+J40+J39</f>
        <v>0</v>
      </c>
      <c r="K37" s="120">
        <f t="shared" si="2"/>
        <v>7522.63695</v>
      </c>
      <c r="L37" s="148">
        <f>L38+L40+L39</f>
        <v>0</v>
      </c>
      <c r="M37" s="120">
        <f t="shared" si="3"/>
        <v>7522.63695</v>
      </c>
      <c r="N37" s="148">
        <f>N38+N40+N39</f>
        <v>1214</v>
      </c>
      <c r="O37" s="120">
        <f t="shared" si="4"/>
        <v>8736.63695</v>
      </c>
      <c r="P37" s="148">
        <f>P38+P40+P39</f>
        <v>0</v>
      </c>
      <c r="Q37" s="120">
        <f t="shared" si="5"/>
        <v>8736.63695</v>
      </c>
      <c r="R37" s="148">
        <f>R38+R40+R39</f>
        <v>1290</v>
      </c>
      <c r="S37" s="319">
        <f t="shared" si="6"/>
        <v>10026.63695</v>
      </c>
      <c r="T37" s="319">
        <f>T38+T39+T40</f>
        <v>9980.763729999999</v>
      </c>
      <c r="U37" s="319">
        <f t="shared" si="7"/>
        <v>99.54248647648501</v>
      </c>
    </row>
    <row r="38" spans="1:21" s="1" customFormat="1" ht="15.75" hidden="1">
      <c r="A38" s="145" t="s">
        <v>457</v>
      </c>
      <c r="B38" s="140" t="s">
        <v>418</v>
      </c>
      <c r="C38" s="175" t="s">
        <v>257</v>
      </c>
      <c r="D38" s="175" t="s">
        <v>259</v>
      </c>
      <c r="E38" s="147" t="s">
        <v>440</v>
      </c>
      <c r="F38" s="175" t="s">
        <v>271</v>
      </c>
      <c r="G38" s="144">
        <f>5547.45+9.5</f>
        <v>5556.95</v>
      </c>
      <c r="H38" s="176">
        <v>70.68695</v>
      </c>
      <c r="I38" s="177">
        <f t="shared" si="1"/>
        <v>5627.63695</v>
      </c>
      <c r="J38" s="176"/>
      <c r="K38" s="177">
        <f t="shared" si="2"/>
        <v>5627.63695</v>
      </c>
      <c r="L38" s="176"/>
      <c r="M38" s="177">
        <f t="shared" si="3"/>
        <v>5627.63695</v>
      </c>
      <c r="N38" s="176">
        <v>1100</v>
      </c>
      <c r="O38" s="177">
        <f t="shared" si="4"/>
        <v>6727.63695</v>
      </c>
      <c r="P38" s="176"/>
      <c r="Q38" s="177">
        <f t="shared" si="5"/>
        <v>6727.63695</v>
      </c>
      <c r="R38" s="176">
        <v>840</v>
      </c>
      <c r="S38" s="319">
        <f t="shared" si="6"/>
        <v>7567.63695</v>
      </c>
      <c r="T38" s="319">
        <v>7504.90687</v>
      </c>
      <c r="U38" s="319">
        <f t="shared" si="7"/>
        <v>99.17107439991555</v>
      </c>
    </row>
    <row r="39" spans="1:21" s="1" customFormat="1" ht="25.5" hidden="1">
      <c r="A39" s="145" t="s">
        <v>468</v>
      </c>
      <c r="B39" s="140" t="s">
        <v>418</v>
      </c>
      <c r="C39" s="175" t="s">
        <v>257</v>
      </c>
      <c r="D39" s="175" t="s">
        <v>259</v>
      </c>
      <c r="E39" s="147" t="s">
        <v>440</v>
      </c>
      <c r="F39" s="175" t="s">
        <v>272</v>
      </c>
      <c r="G39" s="144">
        <v>1</v>
      </c>
      <c r="H39" s="144"/>
      <c r="I39" s="120">
        <f t="shared" si="1"/>
        <v>1</v>
      </c>
      <c r="J39" s="144"/>
      <c r="K39" s="120">
        <f t="shared" si="2"/>
        <v>1</v>
      </c>
      <c r="L39" s="144"/>
      <c r="M39" s="120">
        <f t="shared" si="3"/>
        <v>1</v>
      </c>
      <c r="N39" s="144"/>
      <c r="O39" s="120">
        <f t="shared" si="4"/>
        <v>1</v>
      </c>
      <c r="P39" s="144"/>
      <c r="Q39" s="120">
        <f t="shared" si="5"/>
        <v>1</v>
      </c>
      <c r="R39" s="144"/>
      <c r="S39" s="319">
        <f t="shared" si="6"/>
        <v>1</v>
      </c>
      <c r="T39" s="319"/>
      <c r="U39" s="319">
        <f t="shared" si="7"/>
        <v>0</v>
      </c>
    </row>
    <row r="40" spans="1:21" s="1" customFormat="1" ht="41.25" customHeight="1" hidden="1">
      <c r="A40" s="145" t="s">
        <v>459</v>
      </c>
      <c r="B40" s="140" t="s">
        <v>418</v>
      </c>
      <c r="C40" s="175" t="s">
        <v>257</v>
      </c>
      <c r="D40" s="175" t="s">
        <v>259</v>
      </c>
      <c r="E40" s="147" t="s">
        <v>440</v>
      </c>
      <c r="F40" s="175" t="s">
        <v>460</v>
      </c>
      <c r="G40" s="144">
        <v>1664</v>
      </c>
      <c r="H40" s="144">
        <v>230</v>
      </c>
      <c r="I40" s="120">
        <f t="shared" si="1"/>
        <v>1894</v>
      </c>
      <c r="J40" s="144"/>
      <c r="K40" s="120">
        <f t="shared" si="2"/>
        <v>1894</v>
      </c>
      <c r="L40" s="144"/>
      <c r="M40" s="120">
        <f t="shared" si="3"/>
        <v>1894</v>
      </c>
      <c r="N40" s="144">
        <v>114</v>
      </c>
      <c r="O40" s="120">
        <f t="shared" si="4"/>
        <v>2008</v>
      </c>
      <c r="P40" s="144"/>
      <c r="Q40" s="120">
        <f t="shared" si="5"/>
        <v>2008</v>
      </c>
      <c r="R40" s="144">
        <v>450</v>
      </c>
      <c r="S40" s="319">
        <f t="shared" si="6"/>
        <v>2458</v>
      </c>
      <c r="T40" s="319">
        <v>2475.85686</v>
      </c>
      <c r="U40" s="319">
        <f t="shared" si="7"/>
        <v>100.72647925142391</v>
      </c>
    </row>
    <row r="41" spans="1:21" s="1" customFormat="1" ht="19.5" customHeight="1">
      <c r="A41" s="139" t="s">
        <v>464</v>
      </c>
      <c r="B41" s="140" t="s">
        <v>418</v>
      </c>
      <c r="C41" s="155" t="s">
        <v>257</v>
      </c>
      <c r="D41" s="155" t="s">
        <v>259</v>
      </c>
      <c r="E41" s="142" t="s">
        <v>441</v>
      </c>
      <c r="F41" s="155"/>
      <c r="G41" s="178">
        <f>G42+G46</f>
        <v>4425.5</v>
      </c>
      <c r="H41" s="178">
        <f>H42+H46</f>
        <v>561</v>
      </c>
      <c r="I41" s="120">
        <f t="shared" si="1"/>
        <v>4986.5</v>
      </c>
      <c r="J41" s="178">
        <f>J42+J46</f>
        <v>0</v>
      </c>
      <c r="K41" s="120">
        <f t="shared" si="2"/>
        <v>4986.5</v>
      </c>
      <c r="L41" s="178">
        <f>L42+L46</f>
        <v>0</v>
      </c>
      <c r="M41" s="120">
        <f t="shared" si="3"/>
        <v>4986.5</v>
      </c>
      <c r="N41" s="178">
        <f>N42+N46</f>
        <v>0</v>
      </c>
      <c r="O41" s="120">
        <f t="shared" si="4"/>
        <v>4986.5</v>
      </c>
      <c r="P41" s="178">
        <f>P42+P46</f>
        <v>13565</v>
      </c>
      <c r="Q41" s="120">
        <f t="shared" si="5"/>
        <v>18551.5</v>
      </c>
      <c r="R41" s="178">
        <f>R42+R46</f>
        <v>-701.8</v>
      </c>
      <c r="S41" s="319">
        <f t="shared" si="6"/>
        <v>17849.7</v>
      </c>
      <c r="T41" s="319">
        <f>T42+T46</f>
        <v>17485.99429</v>
      </c>
      <c r="U41" s="319">
        <f t="shared" si="7"/>
        <v>97.96239875179974</v>
      </c>
    </row>
    <row r="42" spans="1:21" s="1" customFormat="1" ht="29.25" customHeight="1">
      <c r="A42" s="164" t="s">
        <v>197</v>
      </c>
      <c r="B42" s="140" t="s">
        <v>418</v>
      </c>
      <c r="C42" s="155" t="s">
        <v>257</v>
      </c>
      <c r="D42" s="155" t="s">
        <v>259</v>
      </c>
      <c r="E42" s="142" t="s">
        <v>441</v>
      </c>
      <c r="F42" s="155" t="s">
        <v>198</v>
      </c>
      <c r="G42" s="178">
        <f>G43</f>
        <v>4170.5</v>
      </c>
      <c r="H42" s="178">
        <f>H43</f>
        <v>241</v>
      </c>
      <c r="I42" s="120">
        <f t="shared" si="1"/>
        <v>4411.5</v>
      </c>
      <c r="J42" s="178">
        <f>J43</f>
        <v>0</v>
      </c>
      <c r="K42" s="120">
        <f t="shared" si="2"/>
        <v>4411.5</v>
      </c>
      <c r="L42" s="178">
        <f>L43</f>
        <v>0</v>
      </c>
      <c r="M42" s="120">
        <f t="shared" si="3"/>
        <v>4411.5</v>
      </c>
      <c r="N42" s="178">
        <f>N43</f>
        <v>0</v>
      </c>
      <c r="O42" s="120">
        <f t="shared" si="4"/>
        <v>4411.5</v>
      </c>
      <c r="P42" s="178">
        <f>P43</f>
        <v>13565</v>
      </c>
      <c r="Q42" s="120">
        <f t="shared" si="5"/>
        <v>17976.5</v>
      </c>
      <c r="R42" s="178">
        <f>R43</f>
        <v>-281.8</v>
      </c>
      <c r="S42" s="319">
        <f t="shared" si="6"/>
        <v>17694.7</v>
      </c>
      <c r="T42" s="319">
        <f>T43</f>
        <v>17376.79492</v>
      </c>
      <c r="U42" s="319">
        <f t="shared" si="7"/>
        <v>98.20338813316982</v>
      </c>
    </row>
    <row r="43" spans="1:21" s="1" customFormat="1" ht="28.5" customHeight="1">
      <c r="A43" s="139" t="s">
        <v>199</v>
      </c>
      <c r="B43" s="140" t="s">
        <v>418</v>
      </c>
      <c r="C43" s="155" t="s">
        <v>257</v>
      </c>
      <c r="D43" s="155" t="s">
        <v>259</v>
      </c>
      <c r="E43" s="142" t="s">
        <v>441</v>
      </c>
      <c r="F43" s="155" t="s">
        <v>466</v>
      </c>
      <c r="G43" s="144">
        <f>G44+G45</f>
        <v>4170.5</v>
      </c>
      <c r="H43" s="144">
        <f>H44+H45</f>
        <v>241</v>
      </c>
      <c r="I43" s="120">
        <f t="shared" si="1"/>
        <v>4411.5</v>
      </c>
      <c r="J43" s="144">
        <f>J44+J45</f>
        <v>0</v>
      </c>
      <c r="K43" s="120">
        <f t="shared" si="2"/>
        <v>4411.5</v>
      </c>
      <c r="L43" s="144">
        <f>L44+L45</f>
        <v>0</v>
      </c>
      <c r="M43" s="120">
        <f t="shared" si="3"/>
        <v>4411.5</v>
      </c>
      <c r="N43" s="144">
        <f>N44+N45</f>
        <v>0</v>
      </c>
      <c r="O43" s="120">
        <f t="shared" si="4"/>
        <v>4411.5</v>
      </c>
      <c r="P43" s="144">
        <f>P44+P45</f>
        <v>13565</v>
      </c>
      <c r="Q43" s="120">
        <f t="shared" si="5"/>
        <v>17976.5</v>
      </c>
      <c r="R43" s="144">
        <f>R44+R45</f>
        <v>-281.8</v>
      </c>
      <c r="S43" s="319">
        <f t="shared" si="6"/>
        <v>17694.7</v>
      </c>
      <c r="T43" s="319">
        <f>T44+T45</f>
        <v>17376.79492</v>
      </c>
      <c r="U43" s="319">
        <f t="shared" si="7"/>
        <v>98.20338813316982</v>
      </c>
    </row>
    <row r="44" spans="1:21" s="1" customFormat="1" ht="25.5" hidden="1">
      <c r="A44" s="165" t="s">
        <v>273</v>
      </c>
      <c r="B44" s="140" t="s">
        <v>418</v>
      </c>
      <c r="C44" s="175" t="s">
        <v>257</v>
      </c>
      <c r="D44" s="175" t="s">
        <v>259</v>
      </c>
      <c r="E44" s="147" t="s">
        <v>441</v>
      </c>
      <c r="F44" s="175" t="s">
        <v>274</v>
      </c>
      <c r="G44" s="178">
        <v>484</v>
      </c>
      <c r="H44" s="178">
        <v>15</v>
      </c>
      <c r="I44" s="120">
        <f t="shared" si="1"/>
        <v>499</v>
      </c>
      <c r="J44" s="178"/>
      <c r="K44" s="120">
        <f t="shared" si="2"/>
        <v>499</v>
      </c>
      <c r="L44" s="178"/>
      <c r="M44" s="120">
        <f t="shared" si="3"/>
        <v>499</v>
      </c>
      <c r="N44" s="178"/>
      <c r="O44" s="120">
        <f t="shared" si="4"/>
        <v>499</v>
      </c>
      <c r="P44" s="178"/>
      <c r="Q44" s="120">
        <f t="shared" si="5"/>
        <v>499</v>
      </c>
      <c r="R44" s="178">
        <v>9.3</v>
      </c>
      <c r="S44" s="319">
        <f t="shared" si="6"/>
        <v>508.3</v>
      </c>
      <c r="T44" s="319">
        <v>435.9751</v>
      </c>
      <c r="U44" s="319">
        <f t="shared" si="7"/>
        <v>85.77121778477277</v>
      </c>
    </row>
    <row r="45" spans="1:21" s="1" customFormat="1" ht="27" customHeight="1" hidden="1">
      <c r="A45" s="165" t="s">
        <v>375</v>
      </c>
      <c r="B45" s="140" t="s">
        <v>418</v>
      </c>
      <c r="C45" s="175" t="s">
        <v>257</v>
      </c>
      <c r="D45" s="175" t="s">
        <v>259</v>
      </c>
      <c r="E45" s="147" t="s">
        <v>441</v>
      </c>
      <c r="F45" s="175" t="s">
        <v>275</v>
      </c>
      <c r="G45" s="178">
        <f>2901+785.5</f>
        <v>3686.5</v>
      </c>
      <c r="H45" s="178">
        <v>226</v>
      </c>
      <c r="I45" s="120">
        <f t="shared" si="1"/>
        <v>3912.5</v>
      </c>
      <c r="J45" s="178"/>
      <c r="K45" s="120">
        <f t="shared" si="2"/>
        <v>3912.5</v>
      </c>
      <c r="L45" s="178"/>
      <c r="M45" s="120">
        <f t="shared" si="3"/>
        <v>3912.5</v>
      </c>
      <c r="N45" s="178"/>
      <c r="O45" s="120">
        <f t="shared" si="4"/>
        <v>3912.5</v>
      </c>
      <c r="P45" s="178">
        <v>13565</v>
      </c>
      <c r="Q45" s="120">
        <f t="shared" si="5"/>
        <v>17477.5</v>
      </c>
      <c r="R45" s="178">
        <v>-291.1</v>
      </c>
      <c r="S45" s="319">
        <f t="shared" si="6"/>
        <v>17186.4</v>
      </c>
      <c r="T45" s="319">
        <v>16940.81982</v>
      </c>
      <c r="U45" s="319">
        <f t="shared" si="7"/>
        <v>98.57107841083646</v>
      </c>
    </row>
    <row r="46" spans="1:21" s="1" customFormat="1" ht="16.5" customHeight="1">
      <c r="A46" s="179" t="s">
        <v>431</v>
      </c>
      <c r="B46" s="140" t="s">
        <v>418</v>
      </c>
      <c r="C46" s="155" t="s">
        <v>257</v>
      </c>
      <c r="D46" s="155" t="s">
        <v>259</v>
      </c>
      <c r="E46" s="142" t="s">
        <v>441</v>
      </c>
      <c r="F46" s="155" t="s">
        <v>200</v>
      </c>
      <c r="G46" s="144">
        <f>G47+G49</f>
        <v>255</v>
      </c>
      <c r="H46" s="144">
        <f>H47+H49</f>
        <v>320</v>
      </c>
      <c r="I46" s="120">
        <f t="shared" si="1"/>
        <v>575</v>
      </c>
      <c r="J46" s="144">
        <f>J47+J49</f>
        <v>0</v>
      </c>
      <c r="K46" s="120">
        <f t="shared" si="2"/>
        <v>575</v>
      </c>
      <c r="L46" s="144">
        <f>L47+L49</f>
        <v>0</v>
      </c>
      <c r="M46" s="120">
        <f t="shared" si="3"/>
        <v>575</v>
      </c>
      <c r="N46" s="144">
        <f>N47+N49</f>
        <v>0</v>
      </c>
      <c r="O46" s="120">
        <f t="shared" si="4"/>
        <v>575</v>
      </c>
      <c r="P46" s="144">
        <f>P47+P49</f>
        <v>0</v>
      </c>
      <c r="Q46" s="120">
        <f t="shared" si="5"/>
        <v>575</v>
      </c>
      <c r="R46" s="144">
        <f>R47+R49</f>
        <v>-420</v>
      </c>
      <c r="S46" s="319">
        <f t="shared" si="6"/>
        <v>155</v>
      </c>
      <c r="T46" s="319">
        <f>T47+T49</f>
        <v>109.19936999999999</v>
      </c>
      <c r="U46" s="319">
        <f t="shared" si="7"/>
        <v>70.45120645161289</v>
      </c>
    </row>
    <row r="47" spans="1:21" s="1" customFormat="1" ht="16.5" customHeight="1">
      <c r="A47" s="179" t="s">
        <v>201</v>
      </c>
      <c r="B47" s="140" t="s">
        <v>418</v>
      </c>
      <c r="C47" s="155" t="s">
        <v>257</v>
      </c>
      <c r="D47" s="155" t="s">
        <v>259</v>
      </c>
      <c r="E47" s="142" t="s">
        <v>441</v>
      </c>
      <c r="F47" s="155" t="s">
        <v>202</v>
      </c>
      <c r="G47" s="144">
        <f>G48</f>
        <v>70</v>
      </c>
      <c r="H47" s="144">
        <f>H48</f>
        <v>0</v>
      </c>
      <c r="I47" s="120">
        <f t="shared" si="1"/>
        <v>70</v>
      </c>
      <c r="J47" s="144">
        <f>J48</f>
        <v>0</v>
      </c>
      <c r="K47" s="120">
        <f t="shared" si="2"/>
        <v>70</v>
      </c>
      <c r="L47" s="144">
        <f>L48</f>
        <v>0</v>
      </c>
      <c r="M47" s="120">
        <f t="shared" si="3"/>
        <v>70</v>
      </c>
      <c r="N47" s="144">
        <f>N48</f>
        <v>0</v>
      </c>
      <c r="O47" s="120">
        <f t="shared" si="4"/>
        <v>70</v>
      </c>
      <c r="P47" s="144">
        <f>P48</f>
        <v>0</v>
      </c>
      <c r="Q47" s="120">
        <f t="shared" si="5"/>
        <v>70</v>
      </c>
      <c r="R47" s="144">
        <f>R48</f>
        <v>-20</v>
      </c>
      <c r="S47" s="319">
        <f t="shared" si="6"/>
        <v>50</v>
      </c>
      <c r="T47" s="319">
        <f>T48</f>
        <v>30.6</v>
      </c>
      <c r="U47" s="319">
        <f t="shared" si="7"/>
        <v>61.199999999999996</v>
      </c>
    </row>
    <row r="48" spans="1:21" s="1" customFormat="1" ht="66.75" customHeight="1" hidden="1">
      <c r="A48" s="180" t="s">
        <v>206</v>
      </c>
      <c r="B48" s="140" t="s">
        <v>418</v>
      </c>
      <c r="C48" s="175" t="s">
        <v>257</v>
      </c>
      <c r="D48" s="175" t="s">
        <v>259</v>
      </c>
      <c r="E48" s="147" t="s">
        <v>441</v>
      </c>
      <c r="F48" s="175" t="s">
        <v>248</v>
      </c>
      <c r="G48" s="144">
        <v>70</v>
      </c>
      <c r="H48" s="144"/>
      <c r="I48" s="120">
        <f t="shared" si="1"/>
        <v>70</v>
      </c>
      <c r="J48" s="144"/>
      <c r="K48" s="120">
        <f t="shared" si="2"/>
        <v>70</v>
      </c>
      <c r="L48" s="144"/>
      <c r="M48" s="120">
        <f t="shared" si="3"/>
        <v>70</v>
      </c>
      <c r="N48" s="144"/>
      <c r="O48" s="120">
        <f t="shared" si="4"/>
        <v>70</v>
      </c>
      <c r="P48" s="144"/>
      <c r="Q48" s="120">
        <f t="shared" si="5"/>
        <v>70</v>
      </c>
      <c r="R48" s="144">
        <v>-20</v>
      </c>
      <c r="S48" s="319">
        <f t="shared" si="6"/>
        <v>50</v>
      </c>
      <c r="T48" s="319">
        <v>30.6</v>
      </c>
      <c r="U48" s="319">
        <f t="shared" si="7"/>
        <v>61.199999999999996</v>
      </c>
    </row>
    <row r="49" spans="1:21" s="1" customFormat="1" ht="18" customHeight="1">
      <c r="A49" s="164" t="s">
        <v>207</v>
      </c>
      <c r="B49" s="140" t="s">
        <v>418</v>
      </c>
      <c r="C49" s="155" t="s">
        <v>257</v>
      </c>
      <c r="D49" s="155" t="s">
        <v>259</v>
      </c>
      <c r="E49" s="142" t="s">
        <v>441</v>
      </c>
      <c r="F49" s="155" t="s">
        <v>469</v>
      </c>
      <c r="G49" s="144">
        <f>G50+G51</f>
        <v>185</v>
      </c>
      <c r="H49" s="144">
        <f>H50+H51</f>
        <v>320</v>
      </c>
      <c r="I49" s="120">
        <f t="shared" si="1"/>
        <v>505</v>
      </c>
      <c r="J49" s="144">
        <f>J50+J51</f>
        <v>0</v>
      </c>
      <c r="K49" s="120">
        <f t="shared" si="2"/>
        <v>505</v>
      </c>
      <c r="L49" s="144">
        <f>L50+L51</f>
        <v>0</v>
      </c>
      <c r="M49" s="120">
        <f t="shared" si="3"/>
        <v>505</v>
      </c>
      <c r="N49" s="144">
        <f>N50+N51</f>
        <v>0</v>
      </c>
      <c r="O49" s="120">
        <f t="shared" si="4"/>
        <v>505</v>
      </c>
      <c r="P49" s="144">
        <f>P50+P51</f>
        <v>0</v>
      </c>
      <c r="Q49" s="120">
        <f t="shared" si="5"/>
        <v>505</v>
      </c>
      <c r="R49" s="144">
        <f>R50+R51</f>
        <v>-400</v>
      </c>
      <c r="S49" s="319">
        <f t="shared" si="6"/>
        <v>105</v>
      </c>
      <c r="T49" s="319">
        <f>T50+T51</f>
        <v>78.59937</v>
      </c>
      <c r="U49" s="319">
        <f t="shared" si="7"/>
        <v>74.85654285714286</v>
      </c>
    </row>
    <row r="50" spans="1:21" s="1" customFormat="1" ht="17.25" customHeight="1" hidden="1">
      <c r="A50" s="181" t="s">
        <v>208</v>
      </c>
      <c r="B50" s="140" t="s">
        <v>418</v>
      </c>
      <c r="C50" s="175" t="s">
        <v>257</v>
      </c>
      <c r="D50" s="175" t="s">
        <v>259</v>
      </c>
      <c r="E50" s="147" t="s">
        <v>441</v>
      </c>
      <c r="F50" s="175" t="s">
        <v>277</v>
      </c>
      <c r="G50" s="144">
        <v>15</v>
      </c>
      <c r="H50" s="144"/>
      <c r="I50" s="120">
        <f t="shared" si="1"/>
        <v>15</v>
      </c>
      <c r="J50" s="144"/>
      <c r="K50" s="120">
        <f t="shared" si="2"/>
        <v>15</v>
      </c>
      <c r="L50" s="144"/>
      <c r="M50" s="120">
        <f t="shared" si="3"/>
        <v>15</v>
      </c>
      <c r="N50" s="144"/>
      <c r="O50" s="120">
        <f t="shared" si="4"/>
        <v>15</v>
      </c>
      <c r="P50" s="144"/>
      <c r="Q50" s="120">
        <f t="shared" si="5"/>
        <v>15</v>
      </c>
      <c r="R50" s="144"/>
      <c r="S50" s="319">
        <f t="shared" si="6"/>
        <v>15</v>
      </c>
      <c r="T50" s="319">
        <v>10.758</v>
      </c>
      <c r="U50" s="319">
        <f t="shared" si="7"/>
        <v>71.72</v>
      </c>
    </row>
    <row r="51" spans="1:21" s="1" customFormat="1" ht="17.25" customHeight="1" hidden="1">
      <c r="A51" s="181" t="s">
        <v>472</v>
      </c>
      <c r="B51" s="140" t="s">
        <v>418</v>
      </c>
      <c r="C51" s="175" t="s">
        <v>257</v>
      </c>
      <c r="D51" s="175" t="s">
        <v>259</v>
      </c>
      <c r="E51" s="147" t="s">
        <v>463</v>
      </c>
      <c r="F51" s="175" t="s">
        <v>471</v>
      </c>
      <c r="G51" s="144">
        <v>170</v>
      </c>
      <c r="H51" s="144">
        <v>320</v>
      </c>
      <c r="I51" s="120">
        <f t="shared" si="1"/>
        <v>490</v>
      </c>
      <c r="J51" s="144"/>
      <c r="K51" s="120">
        <f t="shared" si="2"/>
        <v>490</v>
      </c>
      <c r="L51" s="144"/>
      <c r="M51" s="120">
        <f t="shared" si="3"/>
        <v>490</v>
      </c>
      <c r="N51" s="144"/>
      <c r="O51" s="120">
        <f t="shared" si="4"/>
        <v>490</v>
      </c>
      <c r="P51" s="144"/>
      <c r="Q51" s="120">
        <f t="shared" si="5"/>
        <v>490</v>
      </c>
      <c r="R51" s="144">
        <v>-400</v>
      </c>
      <c r="S51" s="319">
        <f t="shared" si="6"/>
        <v>90</v>
      </c>
      <c r="T51" s="319">
        <v>67.84137</v>
      </c>
      <c r="U51" s="319">
        <f t="shared" si="7"/>
        <v>75.3793</v>
      </c>
    </row>
    <row r="52" spans="1:21" s="1" customFormat="1" ht="29.25" customHeight="1">
      <c r="A52" s="182" t="s">
        <v>209</v>
      </c>
      <c r="B52" s="117" t="s">
        <v>418</v>
      </c>
      <c r="C52" s="151" t="s">
        <v>257</v>
      </c>
      <c r="D52" s="151" t="s">
        <v>259</v>
      </c>
      <c r="E52" s="131" t="s">
        <v>443</v>
      </c>
      <c r="F52" s="151"/>
      <c r="G52" s="133">
        <f aca="true" t="shared" si="10" ref="G52:R55">G53</f>
        <v>1</v>
      </c>
      <c r="H52" s="133">
        <f t="shared" si="10"/>
        <v>0</v>
      </c>
      <c r="I52" s="120">
        <f t="shared" si="1"/>
        <v>1</v>
      </c>
      <c r="J52" s="133">
        <f t="shared" si="10"/>
        <v>0</v>
      </c>
      <c r="K52" s="120">
        <f t="shared" si="2"/>
        <v>1</v>
      </c>
      <c r="L52" s="133">
        <f t="shared" si="10"/>
        <v>0</v>
      </c>
      <c r="M52" s="120">
        <f t="shared" si="3"/>
        <v>1</v>
      </c>
      <c r="N52" s="133">
        <f t="shared" si="10"/>
        <v>0</v>
      </c>
      <c r="O52" s="120">
        <f t="shared" si="4"/>
        <v>1</v>
      </c>
      <c r="P52" s="133">
        <f t="shared" si="10"/>
        <v>0</v>
      </c>
      <c r="Q52" s="120">
        <f t="shared" si="5"/>
        <v>1</v>
      </c>
      <c r="R52" s="133">
        <f t="shared" si="10"/>
        <v>0</v>
      </c>
      <c r="S52" s="319">
        <f t="shared" si="6"/>
        <v>1</v>
      </c>
      <c r="T52" s="319">
        <v>0</v>
      </c>
      <c r="U52" s="319">
        <f t="shared" si="7"/>
        <v>0</v>
      </c>
    </row>
    <row r="53" spans="1:21" s="1" customFormat="1" ht="30.75" customHeight="1">
      <c r="A53" s="183" t="s">
        <v>473</v>
      </c>
      <c r="B53" s="135" t="s">
        <v>418</v>
      </c>
      <c r="C53" s="153" t="s">
        <v>257</v>
      </c>
      <c r="D53" s="153" t="s">
        <v>259</v>
      </c>
      <c r="E53" s="137" t="s">
        <v>442</v>
      </c>
      <c r="F53" s="153"/>
      <c r="G53" s="138">
        <f t="shared" si="10"/>
        <v>1</v>
      </c>
      <c r="H53" s="138">
        <f t="shared" si="10"/>
        <v>0</v>
      </c>
      <c r="I53" s="120">
        <f t="shared" si="1"/>
        <v>1</v>
      </c>
      <c r="J53" s="138">
        <f t="shared" si="10"/>
        <v>0</v>
      </c>
      <c r="K53" s="120">
        <f t="shared" si="2"/>
        <v>1</v>
      </c>
      <c r="L53" s="138">
        <f t="shared" si="10"/>
        <v>0</v>
      </c>
      <c r="M53" s="120">
        <f t="shared" si="3"/>
        <v>1</v>
      </c>
      <c r="N53" s="138">
        <f t="shared" si="10"/>
        <v>0</v>
      </c>
      <c r="O53" s="120">
        <f t="shared" si="4"/>
        <v>1</v>
      </c>
      <c r="P53" s="138">
        <f t="shared" si="10"/>
        <v>0</v>
      </c>
      <c r="Q53" s="120">
        <f t="shared" si="5"/>
        <v>1</v>
      </c>
      <c r="R53" s="138">
        <f t="shared" si="10"/>
        <v>0</v>
      </c>
      <c r="S53" s="319">
        <f t="shared" si="6"/>
        <v>1</v>
      </c>
      <c r="T53" s="319">
        <v>0</v>
      </c>
      <c r="U53" s="319">
        <f t="shared" si="7"/>
        <v>0</v>
      </c>
    </row>
    <row r="54" spans="1:21" s="1" customFormat="1" ht="30.75" customHeight="1">
      <c r="A54" s="164" t="s">
        <v>197</v>
      </c>
      <c r="B54" s="140" t="s">
        <v>418</v>
      </c>
      <c r="C54" s="153" t="s">
        <v>257</v>
      </c>
      <c r="D54" s="153" t="s">
        <v>259</v>
      </c>
      <c r="E54" s="137" t="s">
        <v>442</v>
      </c>
      <c r="F54" s="184" t="s">
        <v>198</v>
      </c>
      <c r="G54" s="138">
        <f t="shared" si="10"/>
        <v>1</v>
      </c>
      <c r="H54" s="138">
        <f t="shared" si="10"/>
        <v>0</v>
      </c>
      <c r="I54" s="120">
        <f t="shared" si="1"/>
        <v>1</v>
      </c>
      <c r="J54" s="138">
        <f t="shared" si="10"/>
        <v>0</v>
      </c>
      <c r="K54" s="120">
        <f t="shared" si="2"/>
        <v>1</v>
      </c>
      <c r="L54" s="138">
        <f t="shared" si="10"/>
        <v>0</v>
      </c>
      <c r="M54" s="120">
        <f t="shared" si="3"/>
        <v>1</v>
      </c>
      <c r="N54" s="138">
        <f t="shared" si="10"/>
        <v>0</v>
      </c>
      <c r="O54" s="120">
        <f t="shared" si="4"/>
        <v>1</v>
      </c>
      <c r="P54" s="138">
        <f t="shared" si="10"/>
        <v>0</v>
      </c>
      <c r="Q54" s="120">
        <f t="shared" si="5"/>
        <v>1</v>
      </c>
      <c r="R54" s="138">
        <f t="shared" si="10"/>
        <v>0</v>
      </c>
      <c r="S54" s="319">
        <f t="shared" si="6"/>
        <v>1</v>
      </c>
      <c r="T54" s="319">
        <v>0</v>
      </c>
      <c r="U54" s="319">
        <f t="shared" si="7"/>
        <v>0</v>
      </c>
    </row>
    <row r="55" spans="1:21" s="1" customFormat="1" ht="30.75" customHeight="1">
      <c r="A55" s="139" t="s">
        <v>199</v>
      </c>
      <c r="B55" s="140" t="s">
        <v>418</v>
      </c>
      <c r="C55" s="155" t="s">
        <v>257</v>
      </c>
      <c r="D55" s="155" t="s">
        <v>259</v>
      </c>
      <c r="E55" s="142" t="s">
        <v>442</v>
      </c>
      <c r="F55" s="155" t="s">
        <v>466</v>
      </c>
      <c r="G55" s="144">
        <f t="shared" si="10"/>
        <v>1</v>
      </c>
      <c r="H55" s="144">
        <f t="shared" si="10"/>
        <v>0</v>
      </c>
      <c r="I55" s="120">
        <f t="shared" si="1"/>
        <v>1</v>
      </c>
      <c r="J55" s="144">
        <f t="shared" si="10"/>
        <v>0</v>
      </c>
      <c r="K55" s="120">
        <f t="shared" si="2"/>
        <v>1</v>
      </c>
      <c r="L55" s="144">
        <f t="shared" si="10"/>
        <v>0</v>
      </c>
      <c r="M55" s="120">
        <f t="shared" si="3"/>
        <v>1</v>
      </c>
      <c r="N55" s="144">
        <f t="shared" si="10"/>
        <v>0</v>
      </c>
      <c r="O55" s="120">
        <f t="shared" si="4"/>
        <v>1</v>
      </c>
      <c r="P55" s="144">
        <f t="shared" si="10"/>
        <v>0</v>
      </c>
      <c r="Q55" s="120">
        <f t="shared" si="5"/>
        <v>1</v>
      </c>
      <c r="R55" s="144">
        <f t="shared" si="10"/>
        <v>0</v>
      </c>
      <c r="S55" s="319">
        <f t="shared" si="6"/>
        <v>1</v>
      </c>
      <c r="T55" s="319">
        <v>0</v>
      </c>
      <c r="U55" s="319">
        <f t="shared" si="7"/>
        <v>0</v>
      </c>
    </row>
    <row r="56" spans="1:21" s="1" customFormat="1" ht="25.5" customHeight="1" hidden="1">
      <c r="A56" s="165" t="s">
        <v>375</v>
      </c>
      <c r="B56" s="140" t="s">
        <v>418</v>
      </c>
      <c r="C56" s="175" t="s">
        <v>257</v>
      </c>
      <c r="D56" s="175" t="s">
        <v>259</v>
      </c>
      <c r="E56" s="147" t="s">
        <v>442</v>
      </c>
      <c r="F56" s="175" t="s">
        <v>275</v>
      </c>
      <c r="G56" s="144">
        <v>1</v>
      </c>
      <c r="H56" s="144"/>
      <c r="I56" s="120">
        <f t="shared" si="1"/>
        <v>1</v>
      </c>
      <c r="J56" s="144"/>
      <c r="K56" s="120">
        <f t="shared" si="2"/>
        <v>1</v>
      </c>
      <c r="L56" s="144"/>
      <c r="M56" s="120">
        <f t="shared" si="3"/>
        <v>1</v>
      </c>
      <c r="N56" s="144"/>
      <c r="O56" s="120">
        <f t="shared" si="4"/>
        <v>1</v>
      </c>
      <c r="P56" s="144"/>
      <c r="Q56" s="120">
        <f t="shared" si="5"/>
        <v>1</v>
      </c>
      <c r="R56" s="144"/>
      <c r="S56" s="319">
        <f t="shared" si="6"/>
        <v>1</v>
      </c>
      <c r="T56" s="319">
        <v>0</v>
      </c>
      <c r="U56" s="319">
        <f t="shared" si="7"/>
        <v>0</v>
      </c>
    </row>
    <row r="57" spans="1:21" s="1" customFormat="1" ht="25.5" customHeight="1" hidden="1">
      <c r="A57" s="122" t="s">
        <v>386</v>
      </c>
      <c r="B57" s="117" t="s">
        <v>430</v>
      </c>
      <c r="C57" s="149" t="s">
        <v>257</v>
      </c>
      <c r="D57" s="149" t="s">
        <v>387</v>
      </c>
      <c r="E57" s="150"/>
      <c r="F57" s="149"/>
      <c r="G57" s="126">
        <f>G58</f>
        <v>0</v>
      </c>
      <c r="H57" s="126">
        <f>H58</f>
        <v>0</v>
      </c>
      <c r="I57" s="120">
        <f t="shared" si="1"/>
        <v>0</v>
      </c>
      <c r="J57" s="126">
        <f>J58</f>
        <v>0</v>
      </c>
      <c r="K57" s="120">
        <f t="shared" si="2"/>
        <v>0</v>
      </c>
      <c r="L57" s="126">
        <f>L58</f>
        <v>0</v>
      </c>
      <c r="M57" s="120">
        <f t="shared" si="3"/>
        <v>0</v>
      </c>
      <c r="N57" s="126">
        <f>N58</f>
        <v>0</v>
      </c>
      <c r="O57" s="120">
        <f t="shared" si="4"/>
        <v>0</v>
      </c>
      <c r="P57" s="126">
        <f>P58</f>
        <v>0</v>
      </c>
      <c r="Q57" s="120">
        <f t="shared" si="5"/>
        <v>0</v>
      </c>
      <c r="R57" s="126">
        <f>R58</f>
        <v>0</v>
      </c>
      <c r="S57" s="319">
        <f t="shared" si="6"/>
        <v>0</v>
      </c>
      <c r="T57" s="319">
        <f t="shared" si="6"/>
        <v>0</v>
      </c>
      <c r="U57" s="319" t="e">
        <f t="shared" si="7"/>
        <v>#DIV/0!</v>
      </c>
    </row>
    <row r="58" spans="1:21" s="185" customFormat="1" ht="25.5" customHeight="1" hidden="1">
      <c r="A58" s="160" t="s">
        <v>388</v>
      </c>
      <c r="B58" s="117" t="s">
        <v>430</v>
      </c>
      <c r="C58" s="151" t="s">
        <v>389</v>
      </c>
      <c r="D58" s="151" t="s">
        <v>387</v>
      </c>
      <c r="E58" s="131" t="s">
        <v>444</v>
      </c>
      <c r="F58" s="151"/>
      <c r="G58" s="133">
        <f>G59</f>
        <v>0</v>
      </c>
      <c r="H58" s="133">
        <f>H59</f>
        <v>0</v>
      </c>
      <c r="I58" s="120">
        <f t="shared" si="1"/>
        <v>0</v>
      </c>
      <c r="J58" s="133">
        <f>J59</f>
        <v>0</v>
      </c>
      <c r="K58" s="120">
        <f t="shared" si="2"/>
        <v>0</v>
      </c>
      <c r="L58" s="133">
        <f>L59</f>
        <v>0</v>
      </c>
      <c r="M58" s="120">
        <f t="shared" si="3"/>
        <v>0</v>
      </c>
      <c r="N58" s="133">
        <f>N59</f>
        <v>0</v>
      </c>
      <c r="O58" s="120">
        <f t="shared" si="4"/>
        <v>0</v>
      </c>
      <c r="P58" s="133">
        <f>P59</f>
        <v>0</v>
      </c>
      <c r="Q58" s="120">
        <f t="shared" si="5"/>
        <v>0</v>
      </c>
      <c r="R58" s="133">
        <f>R59</f>
        <v>0</v>
      </c>
      <c r="S58" s="319">
        <f t="shared" si="6"/>
        <v>0</v>
      </c>
      <c r="T58" s="319">
        <f t="shared" si="6"/>
        <v>0</v>
      </c>
      <c r="U58" s="319" t="e">
        <f t="shared" si="7"/>
        <v>#DIV/0!</v>
      </c>
    </row>
    <row r="59" spans="1:21" s="1" customFormat="1" ht="25.5" customHeight="1" hidden="1">
      <c r="A59" s="179" t="s">
        <v>390</v>
      </c>
      <c r="B59" s="140" t="s">
        <v>430</v>
      </c>
      <c r="C59" s="155" t="s">
        <v>257</v>
      </c>
      <c r="D59" s="155" t="s">
        <v>387</v>
      </c>
      <c r="E59" s="142" t="s">
        <v>391</v>
      </c>
      <c r="F59" s="155"/>
      <c r="G59" s="144">
        <f>G61</f>
        <v>0</v>
      </c>
      <c r="H59" s="144">
        <f>H61</f>
        <v>0</v>
      </c>
      <c r="I59" s="120">
        <f t="shared" si="1"/>
        <v>0</v>
      </c>
      <c r="J59" s="144">
        <f>J61</f>
        <v>0</v>
      </c>
      <c r="K59" s="120">
        <f t="shared" si="2"/>
        <v>0</v>
      </c>
      <c r="L59" s="144">
        <f>L61</f>
        <v>0</v>
      </c>
      <c r="M59" s="120">
        <f t="shared" si="3"/>
        <v>0</v>
      </c>
      <c r="N59" s="144">
        <f>N61</f>
        <v>0</v>
      </c>
      <c r="O59" s="120">
        <f t="shared" si="4"/>
        <v>0</v>
      </c>
      <c r="P59" s="144">
        <f>P61</f>
        <v>0</v>
      </c>
      <c r="Q59" s="120">
        <f t="shared" si="5"/>
        <v>0</v>
      </c>
      <c r="R59" s="144">
        <f>R61</f>
        <v>0</v>
      </c>
      <c r="S59" s="319">
        <f t="shared" si="6"/>
        <v>0</v>
      </c>
      <c r="T59" s="319">
        <f t="shared" si="6"/>
        <v>0</v>
      </c>
      <c r="U59" s="319" t="e">
        <f t="shared" si="7"/>
        <v>#DIV/0!</v>
      </c>
    </row>
    <row r="60" spans="1:21" s="1" customFormat="1" ht="25.5" customHeight="1" hidden="1">
      <c r="A60" s="164" t="s">
        <v>197</v>
      </c>
      <c r="B60" s="140" t="s">
        <v>430</v>
      </c>
      <c r="C60" s="155" t="s">
        <v>257</v>
      </c>
      <c r="D60" s="155" t="s">
        <v>387</v>
      </c>
      <c r="E60" s="142" t="s">
        <v>391</v>
      </c>
      <c r="F60" s="155" t="s">
        <v>198</v>
      </c>
      <c r="G60" s="144">
        <f>G61</f>
        <v>0</v>
      </c>
      <c r="H60" s="144">
        <f>H61</f>
        <v>0</v>
      </c>
      <c r="I60" s="120">
        <f t="shared" si="1"/>
        <v>0</v>
      </c>
      <c r="J60" s="144">
        <f>J61</f>
        <v>0</v>
      </c>
      <c r="K60" s="120">
        <f t="shared" si="2"/>
        <v>0</v>
      </c>
      <c r="L60" s="144">
        <f>L61</f>
        <v>0</v>
      </c>
      <c r="M60" s="120">
        <f t="shared" si="3"/>
        <v>0</v>
      </c>
      <c r="N60" s="144">
        <f>N61</f>
        <v>0</v>
      </c>
      <c r="O60" s="120">
        <f t="shared" si="4"/>
        <v>0</v>
      </c>
      <c r="P60" s="144">
        <f>P61</f>
        <v>0</v>
      </c>
      <c r="Q60" s="120">
        <f t="shared" si="5"/>
        <v>0</v>
      </c>
      <c r="R60" s="144">
        <f>R61</f>
        <v>0</v>
      </c>
      <c r="S60" s="319">
        <f t="shared" si="6"/>
        <v>0</v>
      </c>
      <c r="T60" s="319">
        <f t="shared" si="6"/>
        <v>0</v>
      </c>
      <c r="U60" s="319" t="e">
        <f t="shared" si="7"/>
        <v>#DIV/0!</v>
      </c>
    </row>
    <row r="61" spans="1:21" s="1" customFormat="1" ht="25.5" customHeight="1" hidden="1">
      <c r="A61" s="179" t="s">
        <v>375</v>
      </c>
      <c r="B61" s="140" t="s">
        <v>430</v>
      </c>
      <c r="C61" s="155" t="s">
        <v>257</v>
      </c>
      <c r="D61" s="155" t="s">
        <v>387</v>
      </c>
      <c r="E61" s="142" t="s">
        <v>391</v>
      </c>
      <c r="F61" s="155" t="s">
        <v>466</v>
      </c>
      <c r="G61" s="144">
        <f>G62</f>
        <v>0</v>
      </c>
      <c r="H61" s="144">
        <f>H62</f>
        <v>0</v>
      </c>
      <c r="I61" s="120">
        <f t="shared" si="1"/>
        <v>0</v>
      </c>
      <c r="J61" s="144">
        <f>J62</f>
        <v>0</v>
      </c>
      <c r="K61" s="120">
        <f t="shared" si="2"/>
        <v>0</v>
      </c>
      <c r="L61" s="144">
        <f>L62</f>
        <v>0</v>
      </c>
      <c r="M61" s="120">
        <f t="shared" si="3"/>
        <v>0</v>
      </c>
      <c r="N61" s="144">
        <f>N62</f>
        <v>0</v>
      </c>
      <c r="O61" s="120">
        <f t="shared" si="4"/>
        <v>0</v>
      </c>
      <c r="P61" s="144">
        <f>P62</f>
        <v>0</v>
      </c>
      <c r="Q61" s="120">
        <f t="shared" si="5"/>
        <v>0</v>
      </c>
      <c r="R61" s="144">
        <f>R62</f>
        <v>0</v>
      </c>
      <c r="S61" s="319">
        <f t="shared" si="6"/>
        <v>0</v>
      </c>
      <c r="T61" s="319">
        <f t="shared" si="6"/>
        <v>0</v>
      </c>
      <c r="U61" s="319" t="e">
        <f t="shared" si="7"/>
        <v>#DIV/0!</v>
      </c>
    </row>
    <row r="62" spans="1:21" s="1" customFormat="1" ht="25.5" customHeight="1" hidden="1">
      <c r="A62" s="165" t="s">
        <v>375</v>
      </c>
      <c r="B62" s="186" t="s">
        <v>430</v>
      </c>
      <c r="C62" s="175" t="s">
        <v>257</v>
      </c>
      <c r="D62" s="175" t="s">
        <v>387</v>
      </c>
      <c r="E62" s="147" t="s">
        <v>391</v>
      </c>
      <c r="F62" s="175" t="s">
        <v>275</v>
      </c>
      <c r="G62" s="144"/>
      <c r="H62" s="144"/>
      <c r="I62" s="120">
        <f t="shared" si="1"/>
        <v>0</v>
      </c>
      <c r="J62" s="144"/>
      <c r="K62" s="120">
        <f t="shared" si="2"/>
        <v>0</v>
      </c>
      <c r="L62" s="144"/>
      <c r="M62" s="120">
        <f t="shared" si="3"/>
        <v>0</v>
      </c>
      <c r="N62" s="144"/>
      <c r="O62" s="120">
        <f t="shared" si="4"/>
        <v>0</v>
      </c>
      <c r="P62" s="144"/>
      <c r="Q62" s="120">
        <f t="shared" si="5"/>
        <v>0</v>
      </c>
      <c r="R62" s="144"/>
      <c r="S62" s="319">
        <f t="shared" si="6"/>
        <v>0</v>
      </c>
      <c r="T62" s="319"/>
      <c r="U62" s="319" t="e">
        <f t="shared" si="7"/>
        <v>#DIV/0!</v>
      </c>
    </row>
    <row r="63" spans="1:21" s="127" customFormat="1" ht="14.25" customHeight="1">
      <c r="A63" s="122" t="s">
        <v>279</v>
      </c>
      <c r="B63" s="117" t="s">
        <v>418</v>
      </c>
      <c r="C63" s="187" t="s">
        <v>257</v>
      </c>
      <c r="D63" s="187" t="s">
        <v>267</v>
      </c>
      <c r="E63" s="150"/>
      <c r="F63" s="187"/>
      <c r="G63" s="7">
        <f>G64+G74</f>
        <v>784.3</v>
      </c>
      <c r="H63" s="7">
        <f aca="true" t="shared" si="11" ref="H63:Q63">H64+H74+H84</f>
        <v>-123.624</v>
      </c>
      <c r="I63" s="7">
        <f t="shared" si="11"/>
        <v>660.6759999999999</v>
      </c>
      <c r="J63" s="7">
        <f t="shared" si="11"/>
        <v>-37.86</v>
      </c>
      <c r="K63" s="7">
        <f t="shared" si="11"/>
        <v>622.8159999999999</v>
      </c>
      <c r="L63" s="7">
        <f t="shared" si="11"/>
        <v>0</v>
      </c>
      <c r="M63" s="7">
        <f t="shared" si="11"/>
        <v>622.8159999999999</v>
      </c>
      <c r="N63" s="7">
        <f t="shared" si="11"/>
        <v>0</v>
      </c>
      <c r="O63" s="7">
        <f t="shared" si="11"/>
        <v>622.8159999999999</v>
      </c>
      <c r="P63" s="7">
        <f t="shared" si="11"/>
        <v>0</v>
      </c>
      <c r="Q63" s="7">
        <f t="shared" si="11"/>
        <v>622.8159999999999</v>
      </c>
      <c r="R63" s="7">
        <f>R64+R74+R84</f>
        <v>-411</v>
      </c>
      <c r="S63" s="320">
        <f>S64+S74+S84</f>
        <v>211.816</v>
      </c>
      <c r="T63" s="320">
        <f>T64+T74+T84</f>
        <v>206.78326</v>
      </c>
      <c r="U63" s="319">
        <f t="shared" si="7"/>
        <v>97.6240038524002</v>
      </c>
    </row>
    <row r="64" spans="1:21" s="185" customFormat="1" ht="45.75" customHeight="1">
      <c r="A64" s="160" t="s">
        <v>313</v>
      </c>
      <c r="B64" s="129" t="s">
        <v>418</v>
      </c>
      <c r="C64" s="161" t="s">
        <v>257</v>
      </c>
      <c r="D64" s="161" t="s">
        <v>267</v>
      </c>
      <c r="E64" s="131" t="s">
        <v>314</v>
      </c>
      <c r="F64" s="161"/>
      <c r="G64" s="10">
        <f>G65</f>
        <v>730</v>
      </c>
      <c r="H64" s="10">
        <f>H65</f>
        <v>-150</v>
      </c>
      <c r="I64" s="120">
        <f t="shared" si="1"/>
        <v>580</v>
      </c>
      <c r="J64" s="10">
        <f>J65</f>
        <v>-37.86</v>
      </c>
      <c r="K64" s="120">
        <f aca="true" t="shared" si="12" ref="K64:K106">I64+J64</f>
        <v>542.14</v>
      </c>
      <c r="L64" s="10">
        <f>L65</f>
        <v>0</v>
      </c>
      <c r="M64" s="120">
        <f aca="true" t="shared" si="13" ref="M64:M106">K64+L64</f>
        <v>542.14</v>
      </c>
      <c r="N64" s="10">
        <f>N65</f>
        <v>0</v>
      </c>
      <c r="O64" s="120">
        <f aca="true" t="shared" si="14" ref="O64:O106">M64+N64</f>
        <v>542.14</v>
      </c>
      <c r="P64" s="10">
        <f>P65</f>
        <v>0</v>
      </c>
      <c r="Q64" s="120">
        <f aca="true" t="shared" si="15" ref="Q64:Q106">O64+P64</f>
        <v>542.14</v>
      </c>
      <c r="R64" s="10">
        <f>R65</f>
        <v>-411</v>
      </c>
      <c r="S64" s="319">
        <f>Q64+R64</f>
        <v>131.14</v>
      </c>
      <c r="T64" s="319">
        <f>T65</f>
        <v>126.10726</v>
      </c>
      <c r="U64" s="319">
        <f t="shared" si="7"/>
        <v>96.16231508311729</v>
      </c>
    </row>
    <row r="65" spans="1:21" s="173" customFormat="1" ht="24" customHeight="1">
      <c r="A65" s="162" t="s">
        <v>315</v>
      </c>
      <c r="B65" s="135" t="s">
        <v>418</v>
      </c>
      <c r="C65" s="154" t="s">
        <v>257</v>
      </c>
      <c r="D65" s="154" t="s">
        <v>267</v>
      </c>
      <c r="E65" s="137" t="s">
        <v>316</v>
      </c>
      <c r="F65" s="154"/>
      <c r="G65" s="163">
        <f>G66+G70</f>
        <v>730</v>
      </c>
      <c r="H65" s="163">
        <f>H66+H70</f>
        <v>-150</v>
      </c>
      <c r="I65" s="120">
        <f t="shared" si="1"/>
        <v>580</v>
      </c>
      <c r="J65" s="163">
        <f>J66+J70</f>
        <v>-37.86</v>
      </c>
      <c r="K65" s="120">
        <f t="shared" si="12"/>
        <v>542.14</v>
      </c>
      <c r="L65" s="163">
        <f>L66+L70</f>
        <v>0</v>
      </c>
      <c r="M65" s="120">
        <f t="shared" si="13"/>
        <v>542.14</v>
      </c>
      <c r="N65" s="163">
        <f>N66+N70</f>
        <v>0</v>
      </c>
      <c r="O65" s="120">
        <f t="shared" si="14"/>
        <v>542.14</v>
      </c>
      <c r="P65" s="163">
        <f>P66+P70</f>
        <v>0</v>
      </c>
      <c r="Q65" s="120">
        <f t="shared" si="15"/>
        <v>542.14</v>
      </c>
      <c r="R65" s="163">
        <f>R66+R70</f>
        <v>-411</v>
      </c>
      <c r="S65" s="319">
        <f aca="true" t="shared" si="16" ref="S65:T106">Q65+R65</f>
        <v>131.14</v>
      </c>
      <c r="T65" s="319">
        <f>T66+T70</f>
        <v>126.10726</v>
      </c>
      <c r="U65" s="319">
        <f t="shared" si="7"/>
        <v>96.16231508311729</v>
      </c>
    </row>
    <row r="66" spans="1:21" s="173" customFormat="1" ht="14.25" customHeight="1">
      <c r="A66" s="164" t="s">
        <v>453</v>
      </c>
      <c r="B66" s="140" t="s">
        <v>418</v>
      </c>
      <c r="C66" s="3" t="s">
        <v>257</v>
      </c>
      <c r="D66" s="3" t="s">
        <v>267</v>
      </c>
      <c r="E66" s="8" t="s">
        <v>317</v>
      </c>
      <c r="F66" s="3"/>
      <c r="G66" s="9">
        <f aca="true" t="shared" si="17" ref="G66:R68">G67</f>
        <v>680</v>
      </c>
      <c r="H66" s="9">
        <f t="shared" si="17"/>
        <v>-150</v>
      </c>
      <c r="I66" s="120">
        <f t="shared" si="1"/>
        <v>530</v>
      </c>
      <c r="J66" s="9">
        <f t="shared" si="17"/>
        <v>-37.86</v>
      </c>
      <c r="K66" s="120">
        <f t="shared" si="12"/>
        <v>492.14</v>
      </c>
      <c r="L66" s="9">
        <f t="shared" si="17"/>
        <v>0</v>
      </c>
      <c r="M66" s="120">
        <f t="shared" si="13"/>
        <v>492.14</v>
      </c>
      <c r="N66" s="9">
        <f t="shared" si="17"/>
        <v>0</v>
      </c>
      <c r="O66" s="120">
        <f t="shared" si="14"/>
        <v>492.14</v>
      </c>
      <c r="P66" s="9">
        <f t="shared" si="17"/>
        <v>0</v>
      </c>
      <c r="Q66" s="120">
        <f t="shared" si="15"/>
        <v>492.14</v>
      </c>
      <c r="R66" s="9">
        <f t="shared" si="17"/>
        <v>-411</v>
      </c>
      <c r="S66" s="319">
        <f t="shared" si="16"/>
        <v>81.13999999999999</v>
      </c>
      <c r="T66" s="319">
        <f>T67</f>
        <v>78.13926</v>
      </c>
      <c r="U66" s="319">
        <f t="shared" si="7"/>
        <v>96.30177471037713</v>
      </c>
    </row>
    <row r="67" spans="1:21" s="173" customFormat="1" ht="27" customHeight="1">
      <c r="A67" s="164" t="s">
        <v>197</v>
      </c>
      <c r="B67" s="140" t="s">
        <v>418</v>
      </c>
      <c r="C67" s="3" t="s">
        <v>257</v>
      </c>
      <c r="D67" s="3" t="s">
        <v>267</v>
      </c>
      <c r="E67" s="8" t="s">
        <v>317</v>
      </c>
      <c r="F67" s="3" t="s">
        <v>198</v>
      </c>
      <c r="G67" s="9">
        <f t="shared" si="17"/>
        <v>680</v>
      </c>
      <c r="H67" s="9">
        <f t="shared" si="17"/>
        <v>-150</v>
      </c>
      <c r="I67" s="120">
        <f t="shared" si="1"/>
        <v>530</v>
      </c>
      <c r="J67" s="9">
        <f t="shared" si="17"/>
        <v>-37.86</v>
      </c>
      <c r="K67" s="120">
        <f t="shared" si="12"/>
        <v>492.14</v>
      </c>
      <c r="L67" s="9">
        <f t="shared" si="17"/>
        <v>0</v>
      </c>
      <c r="M67" s="120">
        <f t="shared" si="13"/>
        <v>492.14</v>
      </c>
      <c r="N67" s="9">
        <f t="shared" si="17"/>
        <v>0</v>
      </c>
      <c r="O67" s="120">
        <f t="shared" si="14"/>
        <v>492.14</v>
      </c>
      <c r="P67" s="9">
        <f t="shared" si="17"/>
        <v>0</v>
      </c>
      <c r="Q67" s="120">
        <f t="shared" si="15"/>
        <v>492.14</v>
      </c>
      <c r="R67" s="9">
        <f t="shared" si="17"/>
        <v>-411</v>
      </c>
      <c r="S67" s="319">
        <f t="shared" si="16"/>
        <v>81.13999999999999</v>
      </c>
      <c r="T67" s="319">
        <f>T68</f>
        <v>78.13926</v>
      </c>
      <c r="U67" s="319">
        <f t="shared" si="7"/>
        <v>96.30177471037713</v>
      </c>
    </row>
    <row r="68" spans="1:21" s="173" customFormat="1" ht="18.75" customHeight="1">
      <c r="A68" s="139" t="s">
        <v>467</v>
      </c>
      <c r="B68" s="140" t="s">
        <v>418</v>
      </c>
      <c r="C68" s="3" t="s">
        <v>257</v>
      </c>
      <c r="D68" s="3" t="s">
        <v>267</v>
      </c>
      <c r="E68" s="8" t="s">
        <v>317</v>
      </c>
      <c r="F68" s="3" t="s">
        <v>466</v>
      </c>
      <c r="G68" s="9">
        <f t="shared" si="17"/>
        <v>680</v>
      </c>
      <c r="H68" s="9">
        <f t="shared" si="17"/>
        <v>-150</v>
      </c>
      <c r="I68" s="120">
        <f t="shared" si="1"/>
        <v>530</v>
      </c>
      <c r="J68" s="9">
        <f t="shared" si="17"/>
        <v>-37.86</v>
      </c>
      <c r="K68" s="120">
        <f t="shared" si="12"/>
        <v>492.14</v>
      </c>
      <c r="L68" s="9">
        <f t="shared" si="17"/>
        <v>0</v>
      </c>
      <c r="M68" s="120">
        <f t="shared" si="13"/>
        <v>492.14</v>
      </c>
      <c r="N68" s="9">
        <f t="shared" si="17"/>
        <v>0</v>
      </c>
      <c r="O68" s="120">
        <f t="shared" si="14"/>
        <v>492.14</v>
      </c>
      <c r="P68" s="9">
        <f t="shared" si="17"/>
        <v>0</v>
      </c>
      <c r="Q68" s="120">
        <f t="shared" si="15"/>
        <v>492.14</v>
      </c>
      <c r="R68" s="9">
        <f t="shared" si="17"/>
        <v>-411</v>
      </c>
      <c r="S68" s="319">
        <f t="shared" si="16"/>
        <v>81.13999999999999</v>
      </c>
      <c r="T68" s="319">
        <f>T69</f>
        <v>78.13926</v>
      </c>
      <c r="U68" s="319">
        <f t="shared" si="7"/>
        <v>96.30177471037713</v>
      </c>
    </row>
    <row r="69" spans="1:21" s="188" customFormat="1" ht="28.5" customHeight="1" hidden="1">
      <c r="A69" s="165" t="s">
        <v>375</v>
      </c>
      <c r="B69" s="166" t="s">
        <v>418</v>
      </c>
      <c r="C69" s="167" t="s">
        <v>257</v>
      </c>
      <c r="D69" s="167" t="s">
        <v>267</v>
      </c>
      <c r="E69" s="168" t="s">
        <v>317</v>
      </c>
      <c r="F69" s="167" t="s">
        <v>275</v>
      </c>
      <c r="G69" s="169">
        <v>680</v>
      </c>
      <c r="H69" s="169">
        <v>-150</v>
      </c>
      <c r="I69" s="120">
        <f t="shared" si="1"/>
        <v>530</v>
      </c>
      <c r="J69" s="169">
        <v>-37.86</v>
      </c>
      <c r="K69" s="120">
        <f t="shared" si="12"/>
        <v>492.14</v>
      </c>
      <c r="L69" s="169"/>
      <c r="M69" s="120">
        <f t="shared" si="13"/>
        <v>492.14</v>
      </c>
      <c r="N69" s="169"/>
      <c r="O69" s="120">
        <f t="shared" si="14"/>
        <v>492.14</v>
      </c>
      <c r="P69" s="169"/>
      <c r="Q69" s="120">
        <f t="shared" si="15"/>
        <v>492.14</v>
      </c>
      <c r="R69" s="169">
        <v>-411</v>
      </c>
      <c r="S69" s="319">
        <f t="shared" si="16"/>
        <v>81.13999999999999</v>
      </c>
      <c r="T69" s="319">
        <v>78.13926</v>
      </c>
      <c r="U69" s="319">
        <f t="shared" si="7"/>
        <v>96.30177471037713</v>
      </c>
    </row>
    <row r="70" spans="1:21" s="173" customFormat="1" ht="29.25" customHeight="1">
      <c r="A70" s="164" t="s">
        <v>476</v>
      </c>
      <c r="B70" s="140" t="s">
        <v>418</v>
      </c>
      <c r="C70" s="3" t="s">
        <v>257</v>
      </c>
      <c r="D70" s="3" t="s">
        <v>267</v>
      </c>
      <c r="E70" s="8" t="s">
        <v>318</v>
      </c>
      <c r="F70" s="3"/>
      <c r="G70" s="9">
        <f aca="true" t="shared" si="18" ref="G70:R72">G71</f>
        <v>50</v>
      </c>
      <c r="H70" s="9">
        <f t="shared" si="18"/>
        <v>0</v>
      </c>
      <c r="I70" s="120">
        <f t="shared" si="1"/>
        <v>50</v>
      </c>
      <c r="J70" s="9">
        <f t="shared" si="18"/>
        <v>0</v>
      </c>
      <c r="K70" s="120">
        <f t="shared" si="12"/>
        <v>50</v>
      </c>
      <c r="L70" s="9">
        <f t="shared" si="18"/>
        <v>0</v>
      </c>
      <c r="M70" s="120">
        <f t="shared" si="13"/>
        <v>50</v>
      </c>
      <c r="N70" s="9">
        <f t="shared" si="18"/>
        <v>0</v>
      </c>
      <c r="O70" s="120">
        <f t="shared" si="14"/>
        <v>50</v>
      </c>
      <c r="P70" s="9">
        <f t="shared" si="18"/>
        <v>0</v>
      </c>
      <c r="Q70" s="120">
        <f t="shared" si="15"/>
        <v>50</v>
      </c>
      <c r="R70" s="9">
        <f t="shared" si="18"/>
        <v>0</v>
      </c>
      <c r="S70" s="319">
        <f t="shared" si="16"/>
        <v>50</v>
      </c>
      <c r="T70" s="319">
        <f>T71</f>
        <v>47.968</v>
      </c>
      <c r="U70" s="319">
        <f t="shared" si="7"/>
        <v>95.936</v>
      </c>
    </row>
    <row r="71" spans="1:21" s="173" customFormat="1" ht="30" customHeight="1">
      <c r="A71" s="164" t="s">
        <v>197</v>
      </c>
      <c r="B71" s="140" t="s">
        <v>418</v>
      </c>
      <c r="C71" s="3" t="s">
        <v>257</v>
      </c>
      <c r="D71" s="3" t="s">
        <v>267</v>
      </c>
      <c r="E71" s="8" t="s">
        <v>318</v>
      </c>
      <c r="F71" s="3" t="s">
        <v>198</v>
      </c>
      <c r="G71" s="9">
        <f t="shared" si="18"/>
        <v>50</v>
      </c>
      <c r="H71" s="9">
        <f t="shared" si="18"/>
        <v>0</v>
      </c>
      <c r="I71" s="120">
        <f t="shared" si="1"/>
        <v>50</v>
      </c>
      <c r="J71" s="9">
        <f t="shared" si="18"/>
        <v>0</v>
      </c>
      <c r="K71" s="120">
        <f t="shared" si="12"/>
        <v>50</v>
      </c>
      <c r="L71" s="9">
        <f t="shared" si="18"/>
        <v>0</v>
      </c>
      <c r="M71" s="120">
        <f t="shared" si="13"/>
        <v>50</v>
      </c>
      <c r="N71" s="9">
        <f t="shared" si="18"/>
        <v>0</v>
      </c>
      <c r="O71" s="120">
        <f t="shared" si="14"/>
        <v>50</v>
      </c>
      <c r="P71" s="9">
        <f t="shared" si="18"/>
        <v>0</v>
      </c>
      <c r="Q71" s="120">
        <f t="shared" si="15"/>
        <v>50</v>
      </c>
      <c r="R71" s="9">
        <f t="shared" si="18"/>
        <v>0</v>
      </c>
      <c r="S71" s="319">
        <f t="shared" si="16"/>
        <v>50</v>
      </c>
      <c r="T71" s="319">
        <f>T72</f>
        <v>47.968</v>
      </c>
      <c r="U71" s="319">
        <f t="shared" si="7"/>
        <v>95.936</v>
      </c>
    </row>
    <row r="72" spans="1:21" s="173" customFormat="1" ht="28.5" customHeight="1">
      <c r="A72" s="139" t="s">
        <v>199</v>
      </c>
      <c r="B72" s="140" t="s">
        <v>418</v>
      </c>
      <c r="C72" s="3" t="s">
        <v>257</v>
      </c>
      <c r="D72" s="3" t="s">
        <v>267</v>
      </c>
      <c r="E72" s="8" t="s">
        <v>318</v>
      </c>
      <c r="F72" s="3" t="s">
        <v>466</v>
      </c>
      <c r="G72" s="9">
        <f t="shared" si="18"/>
        <v>50</v>
      </c>
      <c r="H72" s="9">
        <f t="shared" si="18"/>
        <v>0</v>
      </c>
      <c r="I72" s="120">
        <f t="shared" si="1"/>
        <v>50</v>
      </c>
      <c r="J72" s="9">
        <f t="shared" si="18"/>
        <v>0</v>
      </c>
      <c r="K72" s="120">
        <f t="shared" si="12"/>
        <v>50</v>
      </c>
      <c r="L72" s="9">
        <f t="shared" si="18"/>
        <v>0</v>
      </c>
      <c r="M72" s="120">
        <f t="shared" si="13"/>
        <v>50</v>
      </c>
      <c r="N72" s="9">
        <f t="shared" si="18"/>
        <v>0</v>
      </c>
      <c r="O72" s="120">
        <f t="shared" si="14"/>
        <v>50</v>
      </c>
      <c r="P72" s="9">
        <f t="shared" si="18"/>
        <v>0</v>
      </c>
      <c r="Q72" s="120">
        <f t="shared" si="15"/>
        <v>50</v>
      </c>
      <c r="R72" s="9">
        <f t="shared" si="18"/>
        <v>0</v>
      </c>
      <c r="S72" s="319">
        <f t="shared" si="16"/>
        <v>50</v>
      </c>
      <c r="T72" s="319">
        <f>T73</f>
        <v>47.968</v>
      </c>
      <c r="U72" s="319">
        <f t="shared" si="7"/>
        <v>95.936</v>
      </c>
    </row>
    <row r="73" spans="1:21" s="188" customFormat="1" ht="39.75" customHeight="1" hidden="1">
      <c r="A73" s="165" t="s">
        <v>375</v>
      </c>
      <c r="B73" s="166" t="s">
        <v>418</v>
      </c>
      <c r="C73" s="167" t="s">
        <v>257</v>
      </c>
      <c r="D73" s="167" t="s">
        <v>267</v>
      </c>
      <c r="E73" s="168" t="s">
        <v>318</v>
      </c>
      <c r="F73" s="167" t="s">
        <v>275</v>
      </c>
      <c r="G73" s="169">
        <v>50</v>
      </c>
      <c r="H73" s="169"/>
      <c r="I73" s="120">
        <f t="shared" si="1"/>
        <v>50</v>
      </c>
      <c r="J73" s="169"/>
      <c r="K73" s="120">
        <f t="shared" si="12"/>
        <v>50</v>
      </c>
      <c r="L73" s="169"/>
      <c r="M73" s="120">
        <f t="shared" si="13"/>
        <v>50</v>
      </c>
      <c r="N73" s="169"/>
      <c r="O73" s="120">
        <f t="shared" si="14"/>
        <v>50</v>
      </c>
      <c r="P73" s="169"/>
      <c r="Q73" s="120">
        <f t="shared" si="15"/>
        <v>50</v>
      </c>
      <c r="R73" s="169"/>
      <c r="S73" s="319">
        <f t="shared" si="16"/>
        <v>50</v>
      </c>
      <c r="T73" s="319">
        <v>47.968</v>
      </c>
      <c r="U73" s="319">
        <f t="shared" si="7"/>
        <v>95.936</v>
      </c>
    </row>
    <row r="74" spans="1:21" s="1" customFormat="1" ht="29.25" customHeight="1">
      <c r="A74" s="182" t="s">
        <v>209</v>
      </c>
      <c r="B74" s="129" t="s">
        <v>418</v>
      </c>
      <c r="C74" s="151" t="s">
        <v>257</v>
      </c>
      <c r="D74" s="151" t="s">
        <v>267</v>
      </c>
      <c r="E74" s="131" t="s">
        <v>443</v>
      </c>
      <c r="F74" s="151"/>
      <c r="G74" s="133">
        <f>G75</f>
        <v>54.300000000000004</v>
      </c>
      <c r="H74" s="133">
        <f>H75</f>
        <v>0</v>
      </c>
      <c r="I74" s="120">
        <f aca="true" t="shared" si="19" ref="I74:I141">G74+H74</f>
        <v>54.300000000000004</v>
      </c>
      <c r="J74" s="133">
        <f>J75</f>
        <v>0</v>
      </c>
      <c r="K74" s="120">
        <f t="shared" si="12"/>
        <v>54.300000000000004</v>
      </c>
      <c r="L74" s="133">
        <f>L75</f>
        <v>0</v>
      </c>
      <c r="M74" s="120">
        <f t="shared" si="13"/>
        <v>54.300000000000004</v>
      </c>
      <c r="N74" s="133">
        <f>N75</f>
        <v>0</v>
      </c>
      <c r="O74" s="120">
        <f t="shared" si="14"/>
        <v>54.300000000000004</v>
      </c>
      <c r="P74" s="133">
        <f>P75</f>
        <v>0</v>
      </c>
      <c r="Q74" s="120">
        <f t="shared" si="15"/>
        <v>54.300000000000004</v>
      </c>
      <c r="R74" s="133">
        <f>R75</f>
        <v>0</v>
      </c>
      <c r="S74" s="319">
        <f t="shared" si="16"/>
        <v>54.300000000000004</v>
      </c>
      <c r="T74" s="194">
        <f t="shared" si="16"/>
        <v>54.300000000000004</v>
      </c>
      <c r="U74" s="319">
        <f aca="true" t="shared" si="20" ref="U74:U137">T74/S74*100</f>
        <v>100</v>
      </c>
    </row>
    <row r="75" spans="1:21" s="173" customFormat="1" ht="29.25" customHeight="1">
      <c r="A75" s="189" t="s">
        <v>474</v>
      </c>
      <c r="B75" s="140" t="s">
        <v>418</v>
      </c>
      <c r="C75" s="154" t="s">
        <v>257</v>
      </c>
      <c r="D75" s="154" t="s">
        <v>267</v>
      </c>
      <c r="E75" s="137" t="s">
        <v>319</v>
      </c>
      <c r="F75" s="154"/>
      <c r="G75" s="163">
        <f>G76+G80</f>
        <v>54.300000000000004</v>
      </c>
      <c r="H75" s="163">
        <f>H76+H80</f>
        <v>0</v>
      </c>
      <c r="I75" s="120">
        <f t="shared" si="19"/>
        <v>54.300000000000004</v>
      </c>
      <c r="J75" s="163">
        <f>J76+J80</f>
        <v>0</v>
      </c>
      <c r="K75" s="120">
        <f t="shared" si="12"/>
        <v>54.300000000000004</v>
      </c>
      <c r="L75" s="163">
        <f>L76+L80</f>
        <v>0</v>
      </c>
      <c r="M75" s="120">
        <f t="shared" si="13"/>
        <v>54.300000000000004</v>
      </c>
      <c r="N75" s="163">
        <f>N76+N80</f>
        <v>0</v>
      </c>
      <c r="O75" s="120">
        <f t="shared" si="14"/>
        <v>54.300000000000004</v>
      </c>
      <c r="P75" s="163">
        <f>P76+P80</f>
        <v>0</v>
      </c>
      <c r="Q75" s="120">
        <f t="shared" si="15"/>
        <v>54.300000000000004</v>
      </c>
      <c r="R75" s="163">
        <f>R76+R80</f>
        <v>0</v>
      </c>
      <c r="S75" s="319">
        <f t="shared" si="16"/>
        <v>54.300000000000004</v>
      </c>
      <c r="T75" s="319">
        <f t="shared" si="16"/>
        <v>54.300000000000004</v>
      </c>
      <c r="U75" s="319">
        <f t="shared" si="20"/>
        <v>100</v>
      </c>
    </row>
    <row r="76" spans="1:21" s="173" customFormat="1" ht="43.5" customHeight="1">
      <c r="A76" s="6" t="s">
        <v>193</v>
      </c>
      <c r="B76" s="140" t="s">
        <v>418</v>
      </c>
      <c r="C76" s="3" t="s">
        <v>257</v>
      </c>
      <c r="D76" s="3" t="s">
        <v>267</v>
      </c>
      <c r="E76" s="8" t="s">
        <v>319</v>
      </c>
      <c r="F76" s="3" t="s">
        <v>419</v>
      </c>
      <c r="G76" s="163">
        <f>G77</f>
        <v>54.300000000000004</v>
      </c>
      <c r="H76" s="163">
        <f>H77</f>
        <v>0</v>
      </c>
      <c r="I76" s="120">
        <f t="shared" si="19"/>
        <v>54.300000000000004</v>
      </c>
      <c r="J76" s="163">
        <f>J77</f>
        <v>0</v>
      </c>
      <c r="K76" s="120">
        <f t="shared" si="12"/>
        <v>54.300000000000004</v>
      </c>
      <c r="L76" s="163">
        <f>L77</f>
        <v>0</v>
      </c>
      <c r="M76" s="120">
        <f t="shared" si="13"/>
        <v>54.300000000000004</v>
      </c>
      <c r="N76" s="163">
        <f>N77</f>
        <v>0</v>
      </c>
      <c r="O76" s="120">
        <f t="shared" si="14"/>
        <v>54.300000000000004</v>
      </c>
      <c r="P76" s="163">
        <f>P77</f>
        <v>0</v>
      </c>
      <c r="Q76" s="120">
        <f t="shared" si="15"/>
        <v>54.300000000000004</v>
      </c>
      <c r="R76" s="163">
        <f>R77</f>
        <v>0</v>
      </c>
      <c r="S76" s="319">
        <f t="shared" si="16"/>
        <v>54.300000000000004</v>
      </c>
      <c r="T76" s="319">
        <f t="shared" si="16"/>
        <v>54.300000000000004</v>
      </c>
      <c r="U76" s="319">
        <f t="shared" si="20"/>
        <v>100</v>
      </c>
    </row>
    <row r="77" spans="1:21" s="1" customFormat="1" ht="17.25" customHeight="1">
      <c r="A77" s="139" t="s">
        <v>465</v>
      </c>
      <c r="B77" s="140" t="s">
        <v>418</v>
      </c>
      <c r="C77" s="156" t="s">
        <v>257</v>
      </c>
      <c r="D77" s="156" t="s">
        <v>267</v>
      </c>
      <c r="E77" s="8" t="s">
        <v>319</v>
      </c>
      <c r="F77" s="156" t="s">
        <v>378</v>
      </c>
      <c r="G77" s="148">
        <f>G78+G79</f>
        <v>54.300000000000004</v>
      </c>
      <c r="H77" s="148">
        <f>H78+H79</f>
        <v>0</v>
      </c>
      <c r="I77" s="120">
        <f t="shared" si="19"/>
        <v>54.300000000000004</v>
      </c>
      <c r="J77" s="148">
        <f>J78+J79</f>
        <v>0</v>
      </c>
      <c r="K77" s="120">
        <f t="shared" si="12"/>
        <v>54.300000000000004</v>
      </c>
      <c r="L77" s="148">
        <f>L78+L79</f>
        <v>0</v>
      </c>
      <c r="M77" s="120">
        <f t="shared" si="13"/>
        <v>54.300000000000004</v>
      </c>
      <c r="N77" s="148">
        <f>N78+N79</f>
        <v>0</v>
      </c>
      <c r="O77" s="120">
        <f t="shared" si="14"/>
        <v>54.300000000000004</v>
      </c>
      <c r="P77" s="148">
        <f>P78+P79</f>
        <v>0</v>
      </c>
      <c r="Q77" s="120">
        <f t="shared" si="15"/>
        <v>54.300000000000004</v>
      </c>
      <c r="R77" s="148">
        <f>R78+R79</f>
        <v>0</v>
      </c>
      <c r="S77" s="319">
        <f t="shared" si="16"/>
        <v>54.300000000000004</v>
      </c>
      <c r="T77" s="319">
        <f>T78+T79</f>
        <v>54.300000000000004</v>
      </c>
      <c r="U77" s="319">
        <f t="shared" si="20"/>
        <v>100</v>
      </c>
    </row>
    <row r="78" spans="1:21" s="1" customFormat="1" ht="15.75" hidden="1">
      <c r="A78" s="145" t="s">
        <v>457</v>
      </c>
      <c r="B78" s="166" t="s">
        <v>418</v>
      </c>
      <c r="C78" s="190" t="s">
        <v>257</v>
      </c>
      <c r="D78" s="190" t="s">
        <v>267</v>
      </c>
      <c r="E78" s="168" t="s">
        <v>319</v>
      </c>
      <c r="F78" s="175" t="s">
        <v>271</v>
      </c>
      <c r="G78" s="144">
        <v>41.7</v>
      </c>
      <c r="H78" s="144"/>
      <c r="I78" s="120">
        <f t="shared" si="19"/>
        <v>41.7</v>
      </c>
      <c r="J78" s="144"/>
      <c r="K78" s="120">
        <f t="shared" si="12"/>
        <v>41.7</v>
      </c>
      <c r="L78" s="144"/>
      <c r="M78" s="120">
        <f t="shared" si="13"/>
        <v>41.7</v>
      </c>
      <c r="N78" s="144"/>
      <c r="O78" s="120">
        <f t="shared" si="14"/>
        <v>41.7</v>
      </c>
      <c r="P78" s="144"/>
      <c r="Q78" s="120">
        <f t="shared" si="15"/>
        <v>41.7</v>
      </c>
      <c r="R78" s="144"/>
      <c r="S78" s="319">
        <f t="shared" si="16"/>
        <v>41.7</v>
      </c>
      <c r="T78" s="319">
        <v>41.7</v>
      </c>
      <c r="U78" s="319">
        <f t="shared" si="20"/>
        <v>100</v>
      </c>
    </row>
    <row r="79" spans="1:21" s="1" customFormat="1" ht="38.25" hidden="1">
      <c r="A79" s="145" t="s">
        <v>459</v>
      </c>
      <c r="B79" s="166" t="s">
        <v>418</v>
      </c>
      <c r="C79" s="190" t="s">
        <v>257</v>
      </c>
      <c r="D79" s="190" t="s">
        <v>267</v>
      </c>
      <c r="E79" s="168" t="s">
        <v>319</v>
      </c>
      <c r="F79" s="175" t="s">
        <v>460</v>
      </c>
      <c r="G79" s="144">
        <v>12.6</v>
      </c>
      <c r="H79" s="144"/>
      <c r="I79" s="120">
        <f t="shared" si="19"/>
        <v>12.6</v>
      </c>
      <c r="J79" s="144"/>
      <c r="K79" s="120">
        <f t="shared" si="12"/>
        <v>12.6</v>
      </c>
      <c r="L79" s="144"/>
      <c r="M79" s="120">
        <f t="shared" si="13"/>
        <v>12.6</v>
      </c>
      <c r="N79" s="144"/>
      <c r="O79" s="120">
        <f t="shared" si="14"/>
        <v>12.6</v>
      </c>
      <c r="P79" s="144"/>
      <c r="Q79" s="120">
        <f t="shared" si="15"/>
        <v>12.6</v>
      </c>
      <c r="R79" s="144"/>
      <c r="S79" s="319">
        <f t="shared" si="16"/>
        <v>12.6</v>
      </c>
      <c r="T79" s="319">
        <v>12.6</v>
      </c>
      <c r="U79" s="319">
        <f t="shared" si="20"/>
        <v>100</v>
      </c>
    </row>
    <row r="80" spans="1:21" s="1" customFormat="1" ht="25.5" hidden="1">
      <c r="A80" s="164" t="s">
        <v>197</v>
      </c>
      <c r="B80" s="140" t="s">
        <v>418</v>
      </c>
      <c r="C80" s="191" t="s">
        <v>257</v>
      </c>
      <c r="D80" s="191" t="s">
        <v>267</v>
      </c>
      <c r="E80" s="8" t="s">
        <v>319</v>
      </c>
      <c r="F80" s="155" t="s">
        <v>198</v>
      </c>
      <c r="G80" s="144">
        <f>G81</f>
        <v>0</v>
      </c>
      <c r="H80" s="144">
        <f>H81</f>
        <v>0</v>
      </c>
      <c r="I80" s="120">
        <f t="shared" si="19"/>
        <v>0</v>
      </c>
      <c r="J80" s="144">
        <f>J81</f>
        <v>0</v>
      </c>
      <c r="K80" s="120">
        <f t="shared" si="12"/>
        <v>0</v>
      </c>
      <c r="L80" s="144">
        <f>L81</f>
        <v>0</v>
      </c>
      <c r="M80" s="120">
        <f t="shared" si="13"/>
        <v>0</v>
      </c>
      <c r="N80" s="144">
        <f>N81</f>
        <v>0</v>
      </c>
      <c r="O80" s="120">
        <f t="shared" si="14"/>
        <v>0</v>
      </c>
      <c r="P80" s="144">
        <f>P81</f>
        <v>0</v>
      </c>
      <c r="Q80" s="120">
        <f t="shared" si="15"/>
        <v>0</v>
      </c>
      <c r="R80" s="144">
        <f>R81</f>
        <v>0</v>
      </c>
      <c r="S80" s="319">
        <f t="shared" si="16"/>
        <v>0</v>
      </c>
      <c r="T80" s="319">
        <f t="shared" si="16"/>
        <v>0</v>
      </c>
      <c r="U80" s="319" t="e">
        <f t="shared" si="20"/>
        <v>#DIV/0!</v>
      </c>
    </row>
    <row r="81" spans="1:21" s="1" customFormat="1" ht="25.5" hidden="1">
      <c r="A81" s="192" t="s">
        <v>467</v>
      </c>
      <c r="B81" s="140" t="s">
        <v>418</v>
      </c>
      <c r="C81" s="191" t="s">
        <v>257</v>
      </c>
      <c r="D81" s="191" t="s">
        <v>267</v>
      </c>
      <c r="E81" s="8" t="s">
        <v>319</v>
      </c>
      <c r="F81" s="155" t="s">
        <v>466</v>
      </c>
      <c r="G81" s="144">
        <f>G82+G83</f>
        <v>0</v>
      </c>
      <c r="H81" s="144">
        <f>H82+H83</f>
        <v>0</v>
      </c>
      <c r="I81" s="120">
        <f t="shared" si="19"/>
        <v>0</v>
      </c>
      <c r="J81" s="144">
        <f>J82+J83</f>
        <v>0</v>
      </c>
      <c r="K81" s="120">
        <f t="shared" si="12"/>
        <v>0</v>
      </c>
      <c r="L81" s="144">
        <f>L82+L83</f>
        <v>0</v>
      </c>
      <c r="M81" s="120">
        <f t="shared" si="13"/>
        <v>0</v>
      </c>
      <c r="N81" s="144">
        <f>N82+N83</f>
        <v>0</v>
      </c>
      <c r="O81" s="120">
        <f t="shared" si="14"/>
        <v>0</v>
      </c>
      <c r="P81" s="144">
        <f>P82+P83</f>
        <v>0</v>
      </c>
      <c r="Q81" s="120">
        <f t="shared" si="15"/>
        <v>0</v>
      </c>
      <c r="R81" s="144">
        <f>R82+R83</f>
        <v>0</v>
      </c>
      <c r="S81" s="319">
        <f t="shared" si="16"/>
        <v>0</v>
      </c>
      <c r="T81" s="319">
        <f t="shared" si="16"/>
        <v>0</v>
      </c>
      <c r="U81" s="319" t="e">
        <f t="shared" si="20"/>
        <v>#DIV/0!</v>
      </c>
    </row>
    <row r="82" spans="1:21" s="1" customFormat="1" ht="25.5" hidden="1">
      <c r="A82" s="165" t="s">
        <v>273</v>
      </c>
      <c r="B82" s="166" t="s">
        <v>418</v>
      </c>
      <c r="C82" s="190" t="s">
        <v>257</v>
      </c>
      <c r="D82" s="190" t="s">
        <v>267</v>
      </c>
      <c r="E82" s="168" t="s">
        <v>319</v>
      </c>
      <c r="F82" s="175" t="s">
        <v>274</v>
      </c>
      <c r="G82" s="148"/>
      <c r="H82" s="148"/>
      <c r="I82" s="120">
        <f t="shared" si="19"/>
        <v>0</v>
      </c>
      <c r="J82" s="148"/>
      <c r="K82" s="120">
        <f t="shared" si="12"/>
        <v>0</v>
      </c>
      <c r="L82" s="148"/>
      <c r="M82" s="120">
        <f t="shared" si="13"/>
        <v>0</v>
      </c>
      <c r="N82" s="148"/>
      <c r="O82" s="120">
        <f t="shared" si="14"/>
        <v>0</v>
      </c>
      <c r="P82" s="148"/>
      <c r="Q82" s="120">
        <f t="shared" si="15"/>
        <v>0</v>
      </c>
      <c r="R82" s="148"/>
      <c r="S82" s="319">
        <f t="shared" si="16"/>
        <v>0</v>
      </c>
      <c r="T82" s="319"/>
      <c r="U82" s="319" t="e">
        <f t="shared" si="20"/>
        <v>#DIV/0!</v>
      </c>
    </row>
    <row r="83" spans="1:21" s="1" customFormat="1" ht="28.5" customHeight="1" hidden="1">
      <c r="A83" s="165" t="s">
        <v>375</v>
      </c>
      <c r="B83" s="166" t="s">
        <v>418</v>
      </c>
      <c r="C83" s="190" t="s">
        <v>257</v>
      </c>
      <c r="D83" s="190" t="s">
        <v>267</v>
      </c>
      <c r="E83" s="168" t="s">
        <v>319</v>
      </c>
      <c r="F83" s="175" t="s">
        <v>275</v>
      </c>
      <c r="G83" s="144"/>
      <c r="H83" s="144"/>
      <c r="I83" s="120">
        <f t="shared" si="19"/>
        <v>0</v>
      </c>
      <c r="J83" s="144"/>
      <c r="K83" s="120">
        <f t="shared" si="12"/>
        <v>0</v>
      </c>
      <c r="L83" s="144"/>
      <c r="M83" s="120">
        <f t="shared" si="13"/>
        <v>0</v>
      </c>
      <c r="N83" s="144"/>
      <c r="O83" s="120">
        <f t="shared" si="14"/>
        <v>0</v>
      </c>
      <c r="P83" s="144"/>
      <c r="Q83" s="120">
        <f t="shared" si="15"/>
        <v>0</v>
      </c>
      <c r="R83" s="144"/>
      <c r="S83" s="319">
        <f t="shared" si="16"/>
        <v>0</v>
      </c>
      <c r="T83" s="319">
        <f t="shared" si="16"/>
        <v>0</v>
      </c>
      <c r="U83" s="319" t="e">
        <f t="shared" si="20"/>
        <v>#DIV/0!</v>
      </c>
    </row>
    <row r="84" spans="1:21" s="185" customFormat="1" ht="28.5" customHeight="1">
      <c r="A84" s="160" t="s">
        <v>475</v>
      </c>
      <c r="B84" s="129" t="s">
        <v>418</v>
      </c>
      <c r="C84" s="161" t="s">
        <v>257</v>
      </c>
      <c r="D84" s="161" t="s">
        <v>267</v>
      </c>
      <c r="E84" s="131" t="s">
        <v>444</v>
      </c>
      <c r="F84" s="151"/>
      <c r="G84" s="133">
        <f>G85+G89</f>
        <v>0</v>
      </c>
      <c r="H84" s="133">
        <f>H85+H89</f>
        <v>26.376</v>
      </c>
      <c r="I84" s="120">
        <f t="shared" si="19"/>
        <v>26.376</v>
      </c>
      <c r="J84" s="133">
        <f>J85+J89</f>
        <v>0</v>
      </c>
      <c r="K84" s="120">
        <f t="shared" si="12"/>
        <v>26.376</v>
      </c>
      <c r="L84" s="133">
        <f>L85+L89</f>
        <v>0</v>
      </c>
      <c r="M84" s="120">
        <f t="shared" si="13"/>
        <v>26.376</v>
      </c>
      <c r="N84" s="133">
        <f>N85+N89</f>
        <v>0</v>
      </c>
      <c r="O84" s="120">
        <f t="shared" si="14"/>
        <v>26.376</v>
      </c>
      <c r="P84" s="133">
        <f>P85+P89</f>
        <v>0</v>
      </c>
      <c r="Q84" s="120">
        <f t="shared" si="15"/>
        <v>26.376</v>
      </c>
      <c r="R84" s="133">
        <f>R85+R89</f>
        <v>0</v>
      </c>
      <c r="S84" s="319">
        <f t="shared" si="16"/>
        <v>26.376</v>
      </c>
      <c r="T84" s="274">
        <f t="shared" si="16"/>
        <v>26.376</v>
      </c>
      <c r="U84" s="319">
        <f t="shared" si="20"/>
        <v>100</v>
      </c>
    </row>
    <row r="85" spans="1:21" s="173" customFormat="1" ht="28.5" customHeight="1" hidden="1">
      <c r="A85" s="162"/>
      <c r="B85" s="135"/>
      <c r="C85" s="154"/>
      <c r="D85" s="154"/>
      <c r="E85" s="137"/>
      <c r="F85" s="153"/>
      <c r="G85" s="138"/>
      <c r="H85" s="138"/>
      <c r="I85" s="120">
        <f t="shared" si="19"/>
        <v>0</v>
      </c>
      <c r="J85" s="138"/>
      <c r="K85" s="120">
        <f t="shared" si="12"/>
        <v>0</v>
      </c>
      <c r="L85" s="138"/>
      <c r="M85" s="120">
        <f t="shared" si="13"/>
        <v>0</v>
      </c>
      <c r="N85" s="138"/>
      <c r="O85" s="120">
        <f t="shared" si="14"/>
        <v>0</v>
      </c>
      <c r="P85" s="138"/>
      <c r="Q85" s="120">
        <f t="shared" si="15"/>
        <v>0</v>
      </c>
      <c r="R85" s="138"/>
      <c r="S85" s="319">
        <f t="shared" si="16"/>
        <v>0</v>
      </c>
      <c r="T85" s="319">
        <f t="shared" si="16"/>
        <v>0</v>
      </c>
      <c r="U85" s="319" t="e">
        <f t="shared" si="20"/>
        <v>#DIV/0!</v>
      </c>
    </row>
    <row r="86" spans="1:21" s="173" customFormat="1" ht="28.5" customHeight="1" hidden="1">
      <c r="A86" s="164"/>
      <c r="B86" s="140"/>
      <c r="C86" s="3"/>
      <c r="D86" s="3"/>
      <c r="E86" s="8"/>
      <c r="F86" s="184"/>
      <c r="G86" s="138"/>
      <c r="H86" s="138"/>
      <c r="I86" s="120">
        <f t="shared" si="19"/>
        <v>0</v>
      </c>
      <c r="J86" s="138"/>
      <c r="K86" s="120">
        <f t="shared" si="12"/>
        <v>0</v>
      </c>
      <c r="L86" s="138"/>
      <c r="M86" s="120">
        <f t="shared" si="13"/>
        <v>0</v>
      </c>
      <c r="N86" s="138"/>
      <c r="O86" s="120">
        <f t="shared" si="14"/>
        <v>0</v>
      </c>
      <c r="P86" s="138"/>
      <c r="Q86" s="120">
        <f t="shared" si="15"/>
        <v>0</v>
      </c>
      <c r="R86" s="138"/>
      <c r="S86" s="319">
        <f t="shared" si="16"/>
        <v>0</v>
      </c>
      <c r="T86" s="319">
        <f t="shared" si="16"/>
        <v>0</v>
      </c>
      <c r="U86" s="319" t="e">
        <f t="shared" si="20"/>
        <v>#DIV/0!</v>
      </c>
    </row>
    <row r="87" spans="1:21" s="173" customFormat="1" ht="28.5" customHeight="1" hidden="1">
      <c r="A87" s="139"/>
      <c r="B87" s="140"/>
      <c r="C87" s="3"/>
      <c r="D87" s="3"/>
      <c r="E87" s="8"/>
      <c r="F87" s="184"/>
      <c r="G87" s="138"/>
      <c r="H87" s="138"/>
      <c r="I87" s="120">
        <f t="shared" si="19"/>
        <v>0</v>
      </c>
      <c r="J87" s="138"/>
      <c r="K87" s="120">
        <f t="shared" si="12"/>
        <v>0</v>
      </c>
      <c r="L87" s="138"/>
      <c r="M87" s="120">
        <f t="shared" si="13"/>
        <v>0</v>
      </c>
      <c r="N87" s="138"/>
      <c r="O87" s="120">
        <f t="shared" si="14"/>
        <v>0</v>
      </c>
      <c r="P87" s="138"/>
      <c r="Q87" s="120">
        <f t="shared" si="15"/>
        <v>0</v>
      </c>
      <c r="R87" s="138"/>
      <c r="S87" s="319">
        <f t="shared" si="16"/>
        <v>0</v>
      </c>
      <c r="T87" s="319">
        <f t="shared" si="16"/>
        <v>0</v>
      </c>
      <c r="U87" s="319" t="e">
        <f t="shared" si="20"/>
        <v>#DIV/0!</v>
      </c>
    </row>
    <row r="88" spans="1:21" s="1" customFormat="1" ht="27" customHeight="1" hidden="1">
      <c r="A88" s="179"/>
      <c r="B88" s="140"/>
      <c r="C88" s="3"/>
      <c r="D88" s="156"/>
      <c r="E88" s="142"/>
      <c r="F88" s="155"/>
      <c r="G88" s="144"/>
      <c r="H88" s="144"/>
      <c r="I88" s="120">
        <f t="shared" si="19"/>
        <v>0</v>
      </c>
      <c r="J88" s="144"/>
      <c r="K88" s="120">
        <f t="shared" si="12"/>
        <v>0</v>
      </c>
      <c r="L88" s="144"/>
      <c r="M88" s="120">
        <f t="shared" si="13"/>
        <v>0</v>
      </c>
      <c r="N88" s="144"/>
      <c r="O88" s="120">
        <f t="shared" si="14"/>
        <v>0</v>
      </c>
      <c r="P88" s="144"/>
      <c r="Q88" s="120">
        <f t="shared" si="15"/>
        <v>0</v>
      </c>
      <c r="R88" s="144"/>
      <c r="S88" s="319">
        <f t="shared" si="16"/>
        <v>0</v>
      </c>
      <c r="T88" s="319">
        <f t="shared" si="16"/>
        <v>0</v>
      </c>
      <c r="U88" s="319" t="e">
        <f t="shared" si="20"/>
        <v>#DIV/0!</v>
      </c>
    </row>
    <row r="89" spans="1:21" s="1" customFormat="1" ht="16.5" customHeight="1">
      <c r="A89" s="179" t="s">
        <v>210</v>
      </c>
      <c r="B89" s="140" t="s">
        <v>418</v>
      </c>
      <c r="C89" s="3" t="s">
        <v>257</v>
      </c>
      <c r="D89" s="156" t="s">
        <v>267</v>
      </c>
      <c r="E89" s="142" t="s">
        <v>211</v>
      </c>
      <c r="F89" s="155"/>
      <c r="G89" s="144">
        <f aca="true" t="shared" si="21" ref="G89:R91">G90</f>
        <v>0</v>
      </c>
      <c r="H89" s="144">
        <f t="shared" si="21"/>
        <v>26.376</v>
      </c>
      <c r="I89" s="120">
        <f t="shared" si="19"/>
        <v>26.376</v>
      </c>
      <c r="J89" s="144">
        <f t="shared" si="21"/>
        <v>0</v>
      </c>
      <c r="K89" s="120">
        <f t="shared" si="12"/>
        <v>26.376</v>
      </c>
      <c r="L89" s="144">
        <f t="shared" si="21"/>
        <v>0</v>
      </c>
      <c r="M89" s="120">
        <f t="shared" si="13"/>
        <v>26.376</v>
      </c>
      <c r="N89" s="144">
        <f t="shared" si="21"/>
        <v>0</v>
      </c>
      <c r="O89" s="120">
        <f t="shared" si="14"/>
        <v>26.376</v>
      </c>
      <c r="P89" s="144">
        <f t="shared" si="21"/>
        <v>0</v>
      </c>
      <c r="Q89" s="120">
        <f t="shared" si="15"/>
        <v>26.376</v>
      </c>
      <c r="R89" s="144">
        <f t="shared" si="21"/>
        <v>0</v>
      </c>
      <c r="S89" s="319">
        <f t="shared" si="16"/>
        <v>26.376</v>
      </c>
      <c r="T89" s="319">
        <f t="shared" si="16"/>
        <v>26.376</v>
      </c>
      <c r="U89" s="319">
        <f t="shared" si="20"/>
        <v>100</v>
      </c>
    </row>
    <row r="90" spans="1:21" s="1" customFormat="1" ht="17.25" customHeight="1">
      <c r="A90" s="179" t="s">
        <v>431</v>
      </c>
      <c r="B90" s="140" t="s">
        <v>418</v>
      </c>
      <c r="C90" s="3" t="s">
        <v>257</v>
      </c>
      <c r="D90" s="156" t="s">
        <v>267</v>
      </c>
      <c r="E90" s="142" t="s">
        <v>211</v>
      </c>
      <c r="F90" s="155" t="s">
        <v>200</v>
      </c>
      <c r="G90" s="144">
        <f t="shared" si="21"/>
        <v>0</v>
      </c>
      <c r="H90" s="144">
        <f t="shared" si="21"/>
        <v>26.376</v>
      </c>
      <c r="I90" s="120">
        <f t="shared" si="19"/>
        <v>26.376</v>
      </c>
      <c r="J90" s="144">
        <f t="shared" si="21"/>
        <v>0</v>
      </c>
      <c r="K90" s="120">
        <f t="shared" si="12"/>
        <v>26.376</v>
      </c>
      <c r="L90" s="144">
        <f t="shared" si="21"/>
        <v>0</v>
      </c>
      <c r="M90" s="120">
        <f t="shared" si="13"/>
        <v>26.376</v>
      </c>
      <c r="N90" s="144">
        <f t="shared" si="21"/>
        <v>0</v>
      </c>
      <c r="O90" s="120">
        <f t="shared" si="14"/>
        <v>26.376</v>
      </c>
      <c r="P90" s="144">
        <f t="shared" si="21"/>
        <v>0</v>
      </c>
      <c r="Q90" s="120">
        <f t="shared" si="15"/>
        <v>26.376</v>
      </c>
      <c r="R90" s="144">
        <f t="shared" si="21"/>
        <v>0</v>
      </c>
      <c r="S90" s="319">
        <f t="shared" si="16"/>
        <v>26.376</v>
      </c>
      <c r="T90" s="319">
        <f t="shared" si="16"/>
        <v>26.376</v>
      </c>
      <c r="U90" s="319">
        <f t="shared" si="20"/>
        <v>100</v>
      </c>
    </row>
    <row r="91" spans="1:21" s="1" customFormat="1" ht="18" customHeight="1">
      <c r="A91" s="164" t="s">
        <v>207</v>
      </c>
      <c r="B91" s="140" t="s">
        <v>418</v>
      </c>
      <c r="C91" s="3" t="s">
        <v>257</v>
      </c>
      <c r="D91" s="156" t="s">
        <v>267</v>
      </c>
      <c r="E91" s="142" t="s">
        <v>211</v>
      </c>
      <c r="F91" s="155" t="s">
        <v>469</v>
      </c>
      <c r="G91" s="144">
        <f t="shared" si="21"/>
        <v>0</v>
      </c>
      <c r="H91" s="144">
        <f t="shared" si="21"/>
        <v>26.376</v>
      </c>
      <c r="I91" s="120">
        <f t="shared" si="19"/>
        <v>26.376</v>
      </c>
      <c r="J91" s="144">
        <f t="shared" si="21"/>
        <v>0</v>
      </c>
      <c r="K91" s="120">
        <f t="shared" si="12"/>
        <v>26.376</v>
      </c>
      <c r="L91" s="144">
        <f t="shared" si="21"/>
        <v>0</v>
      </c>
      <c r="M91" s="120">
        <f t="shared" si="13"/>
        <v>26.376</v>
      </c>
      <c r="N91" s="144">
        <f t="shared" si="21"/>
        <v>0</v>
      </c>
      <c r="O91" s="120">
        <f t="shared" si="14"/>
        <v>26.376</v>
      </c>
      <c r="P91" s="144">
        <f t="shared" si="21"/>
        <v>0</v>
      </c>
      <c r="Q91" s="120">
        <f t="shared" si="15"/>
        <v>26.376</v>
      </c>
      <c r="R91" s="144">
        <f t="shared" si="21"/>
        <v>0</v>
      </c>
      <c r="S91" s="319">
        <f t="shared" si="16"/>
        <v>26.376</v>
      </c>
      <c r="T91" s="319">
        <f t="shared" si="16"/>
        <v>26.376</v>
      </c>
      <c r="U91" s="319">
        <f t="shared" si="20"/>
        <v>100</v>
      </c>
    </row>
    <row r="92" spans="1:21" s="1" customFormat="1" ht="15.75" customHeight="1" hidden="1">
      <c r="A92" s="165" t="s">
        <v>472</v>
      </c>
      <c r="B92" s="140" t="s">
        <v>418</v>
      </c>
      <c r="C92" s="193" t="s">
        <v>257</v>
      </c>
      <c r="D92" s="190" t="s">
        <v>267</v>
      </c>
      <c r="E92" s="147" t="s">
        <v>211</v>
      </c>
      <c r="F92" s="175" t="s">
        <v>471</v>
      </c>
      <c r="G92" s="144"/>
      <c r="H92" s="178">
        <v>26.376</v>
      </c>
      <c r="I92" s="194">
        <f t="shared" si="19"/>
        <v>26.376</v>
      </c>
      <c r="J92" s="178"/>
      <c r="K92" s="194">
        <f t="shared" si="12"/>
        <v>26.376</v>
      </c>
      <c r="L92" s="178"/>
      <c r="M92" s="194">
        <f t="shared" si="13"/>
        <v>26.376</v>
      </c>
      <c r="N92" s="178"/>
      <c r="O92" s="194">
        <f t="shared" si="14"/>
        <v>26.376</v>
      </c>
      <c r="P92" s="178"/>
      <c r="Q92" s="194">
        <f t="shared" si="15"/>
        <v>26.376</v>
      </c>
      <c r="R92" s="178"/>
      <c r="S92" s="319">
        <f t="shared" si="16"/>
        <v>26.376</v>
      </c>
      <c r="T92" s="319">
        <v>26.376</v>
      </c>
      <c r="U92" s="319">
        <f t="shared" si="20"/>
        <v>100</v>
      </c>
    </row>
    <row r="93" spans="1:21" s="198" customFormat="1" ht="15" customHeight="1">
      <c r="A93" s="195" t="s">
        <v>280</v>
      </c>
      <c r="B93" s="117" t="s">
        <v>418</v>
      </c>
      <c r="C93" s="196" t="s">
        <v>258</v>
      </c>
      <c r="D93" s="196"/>
      <c r="E93" s="142"/>
      <c r="F93" s="196"/>
      <c r="G93" s="197">
        <f aca="true" t="shared" si="22" ref="G93:R95">G94</f>
        <v>318.2</v>
      </c>
      <c r="H93" s="197">
        <f t="shared" si="22"/>
        <v>0</v>
      </c>
      <c r="I93" s="120">
        <f t="shared" si="19"/>
        <v>318.2</v>
      </c>
      <c r="J93" s="197">
        <f t="shared" si="22"/>
        <v>0</v>
      </c>
      <c r="K93" s="120">
        <f t="shared" si="12"/>
        <v>318.2</v>
      </c>
      <c r="L93" s="197">
        <f t="shared" si="22"/>
        <v>0</v>
      </c>
      <c r="M93" s="120">
        <f t="shared" si="13"/>
        <v>318.2</v>
      </c>
      <c r="N93" s="197">
        <f t="shared" si="22"/>
        <v>24.1</v>
      </c>
      <c r="O93" s="120">
        <f t="shared" si="14"/>
        <v>342.3</v>
      </c>
      <c r="P93" s="197">
        <f t="shared" si="22"/>
        <v>0</v>
      </c>
      <c r="Q93" s="120">
        <f t="shared" si="15"/>
        <v>342.3</v>
      </c>
      <c r="R93" s="197">
        <f t="shared" si="22"/>
        <v>0</v>
      </c>
      <c r="S93" s="319">
        <f t="shared" si="16"/>
        <v>342.3</v>
      </c>
      <c r="T93" s="319">
        <f t="shared" si="16"/>
        <v>342.3</v>
      </c>
      <c r="U93" s="319">
        <f t="shared" si="20"/>
        <v>100</v>
      </c>
    </row>
    <row r="94" spans="1:21" s="199" customFormat="1" ht="15" customHeight="1">
      <c r="A94" s="86" t="s">
        <v>281</v>
      </c>
      <c r="B94" s="117" t="s">
        <v>418</v>
      </c>
      <c r="C94" s="187" t="s">
        <v>258</v>
      </c>
      <c r="D94" s="187" t="s">
        <v>260</v>
      </c>
      <c r="E94" s="150"/>
      <c r="F94" s="187"/>
      <c r="G94" s="7">
        <f t="shared" si="22"/>
        <v>318.2</v>
      </c>
      <c r="H94" s="7">
        <f t="shared" si="22"/>
        <v>0</v>
      </c>
      <c r="I94" s="120">
        <f t="shared" si="19"/>
        <v>318.2</v>
      </c>
      <c r="J94" s="7">
        <f t="shared" si="22"/>
        <v>0</v>
      </c>
      <c r="K94" s="120">
        <f t="shared" si="12"/>
        <v>318.2</v>
      </c>
      <c r="L94" s="7">
        <f t="shared" si="22"/>
        <v>0</v>
      </c>
      <c r="M94" s="120">
        <f t="shared" si="13"/>
        <v>318.2</v>
      </c>
      <c r="N94" s="7">
        <f t="shared" si="22"/>
        <v>24.1</v>
      </c>
      <c r="O94" s="120">
        <f t="shared" si="14"/>
        <v>342.3</v>
      </c>
      <c r="P94" s="7">
        <f t="shared" si="22"/>
        <v>0</v>
      </c>
      <c r="Q94" s="120">
        <f t="shared" si="15"/>
        <v>342.3</v>
      </c>
      <c r="R94" s="7">
        <f t="shared" si="22"/>
        <v>0</v>
      </c>
      <c r="S94" s="319">
        <f t="shared" si="16"/>
        <v>342.3</v>
      </c>
      <c r="T94" s="319">
        <f t="shared" si="16"/>
        <v>342.3</v>
      </c>
      <c r="U94" s="319">
        <f t="shared" si="20"/>
        <v>100</v>
      </c>
    </row>
    <row r="95" spans="1:21" s="1" customFormat="1" ht="30" customHeight="1">
      <c r="A95" s="182" t="s">
        <v>209</v>
      </c>
      <c r="B95" s="129" t="s">
        <v>418</v>
      </c>
      <c r="C95" s="161" t="s">
        <v>258</v>
      </c>
      <c r="D95" s="161" t="s">
        <v>260</v>
      </c>
      <c r="E95" s="131" t="s">
        <v>443</v>
      </c>
      <c r="F95" s="161"/>
      <c r="G95" s="10">
        <f t="shared" si="22"/>
        <v>318.2</v>
      </c>
      <c r="H95" s="10">
        <f t="shared" si="22"/>
        <v>0</v>
      </c>
      <c r="I95" s="120">
        <f t="shared" si="19"/>
        <v>318.2</v>
      </c>
      <c r="J95" s="10">
        <f t="shared" si="22"/>
        <v>0</v>
      </c>
      <c r="K95" s="120">
        <f t="shared" si="12"/>
        <v>318.2</v>
      </c>
      <c r="L95" s="10">
        <f t="shared" si="22"/>
        <v>0</v>
      </c>
      <c r="M95" s="120">
        <f t="shared" si="13"/>
        <v>318.2</v>
      </c>
      <c r="N95" s="10">
        <f t="shared" si="22"/>
        <v>24.1</v>
      </c>
      <c r="O95" s="120">
        <f t="shared" si="14"/>
        <v>342.3</v>
      </c>
      <c r="P95" s="10">
        <f t="shared" si="22"/>
        <v>0</v>
      </c>
      <c r="Q95" s="120">
        <f t="shared" si="15"/>
        <v>342.3</v>
      </c>
      <c r="R95" s="10">
        <f t="shared" si="22"/>
        <v>0</v>
      </c>
      <c r="S95" s="319">
        <f t="shared" si="16"/>
        <v>342.3</v>
      </c>
      <c r="T95" s="319">
        <f t="shared" si="16"/>
        <v>342.3</v>
      </c>
      <c r="U95" s="319">
        <f t="shared" si="20"/>
        <v>100</v>
      </c>
    </row>
    <row r="96" spans="1:21" s="173" customFormat="1" ht="27.75" customHeight="1">
      <c r="A96" s="189" t="s">
        <v>282</v>
      </c>
      <c r="B96" s="140" t="s">
        <v>418</v>
      </c>
      <c r="C96" s="154" t="s">
        <v>258</v>
      </c>
      <c r="D96" s="154" t="s">
        <v>260</v>
      </c>
      <c r="E96" s="137" t="s">
        <v>445</v>
      </c>
      <c r="F96" s="154"/>
      <c r="G96" s="163">
        <f>G97+G102</f>
        <v>318.2</v>
      </c>
      <c r="H96" s="163">
        <f>H97+H102</f>
        <v>0</v>
      </c>
      <c r="I96" s="120">
        <f t="shared" si="19"/>
        <v>318.2</v>
      </c>
      <c r="J96" s="163">
        <f>J97+J102</f>
        <v>0</v>
      </c>
      <c r="K96" s="120">
        <f t="shared" si="12"/>
        <v>318.2</v>
      </c>
      <c r="L96" s="163">
        <f>L97+L102</f>
        <v>0</v>
      </c>
      <c r="M96" s="120">
        <f t="shared" si="13"/>
        <v>318.2</v>
      </c>
      <c r="N96" s="163">
        <f>N97+N102</f>
        <v>24.1</v>
      </c>
      <c r="O96" s="120">
        <f t="shared" si="14"/>
        <v>342.3</v>
      </c>
      <c r="P96" s="163">
        <f>P97+P102</f>
        <v>0</v>
      </c>
      <c r="Q96" s="120">
        <f t="shared" si="15"/>
        <v>342.3</v>
      </c>
      <c r="R96" s="163">
        <f>R97+R102</f>
        <v>0</v>
      </c>
      <c r="S96" s="319">
        <f t="shared" si="16"/>
        <v>342.3</v>
      </c>
      <c r="T96" s="319">
        <f t="shared" si="16"/>
        <v>342.3</v>
      </c>
      <c r="U96" s="319">
        <f t="shared" si="20"/>
        <v>100</v>
      </c>
    </row>
    <row r="97" spans="1:21" s="173" customFormat="1" ht="42" customHeight="1">
      <c r="A97" s="6" t="s">
        <v>193</v>
      </c>
      <c r="B97" s="140" t="s">
        <v>418</v>
      </c>
      <c r="C97" s="156" t="s">
        <v>258</v>
      </c>
      <c r="D97" s="156" t="s">
        <v>260</v>
      </c>
      <c r="E97" s="142" t="s">
        <v>445</v>
      </c>
      <c r="F97" s="3" t="s">
        <v>419</v>
      </c>
      <c r="G97" s="163">
        <f>G98</f>
        <v>318.2</v>
      </c>
      <c r="H97" s="163">
        <f>H98</f>
        <v>0</v>
      </c>
      <c r="I97" s="120">
        <f t="shared" si="19"/>
        <v>318.2</v>
      </c>
      <c r="J97" s="163">
        <f>J98</f>
        <v>0</v>
      </c>
      <c r="K97" s="120">
        <f t="shared" si="12"/>
        <v>318.2</v>
      </c>
      <c r="L97" s="163">
        <f>L98</f>
        <v>0</v>
      </c>
      <c r="M97" s="120">
        <f t="shared" si="13"/>
        <v>318.2</v>
      </c>
      <c r="N97" s="163">
        <f>N98</f>
        <v>24.1</v>
      </c>
      <c r="O97" s="120">
        <f t="shared" si="14"/>
        <v>342.3</v>
      </c>
      <c r="P97" s="163">
        <f>P98</f>
        <v>0</v>
      </c>
      <c r="Q97" s="120">
        <f t="shared" si="15"/>
        <v>342.3</v>
      </c>
      <c r="R97" s="163">
        <f>R98</f>
        <v>0</v>
      </c>
      <c r="S97" s="319">
        <f t="shared" si="16"/>
        <v>342.3</v>
      </c>
      <c r="T97" s="319">
        <f t="shared" si="16"/>
        <v>342.3</v>
      </c>
      <c r="U97" s="319">
        <f t="shared" si="20"/>
        <v>100</v>
      </c>
    </row>
    <row r="98" spans="1:21" s="1" customFormat="1" ht="20.25" customHeight="1">
      <c r="A98" s="139" t="s">
        <v>465</v>
      </c>
      <c r="B98" s="140" t="s">
        <v>418</v>
      </c>
      <c r="C98" s="156" t="s">
        <v>258</v>
      </c>
      <c r="D98" s="156" t="s">
        <v>260</v>
      </c>
      <c r="E98" s="142" t="s">
        <v>445</v>
      </c>
      <c r="F98" s="156" t="s">
        <v>378</v>
      </c>
      <c r="G98" s="148">
        <f>G99+G100+G101</f>
        <v>318.2</v>
      </c>
      <c r="H98" s="148">
        <f>H99+H100+H101</f>
        <v>0</v>
      </c>
      <c r="I98" s="120">
        <f t="shared" si="19"/>
        <v>318.2</v>
      </c>
      <c r="J98" s="148">
        <f>J99+J100+J101</f>
        <v>0</v>
      </c>
      <c r="K98" s="120">
        <f t="shared" si="12"/>
        <v>318.2</v>
      </c>
      <c r="L98" s="148">
        <f>L99+L100+L101</f>
        <v>0</v>
      </c>
      <c r="M98" s="120">
        <f t="shared" si="13"/>
        <v>318.2</v>
      </c>
      <c r="N98" s="148">
        <f>N99+N100+N101</f>
        <v>24.1</v>
      </c>
      <c r="O98" s="120">
        <f t="shared" si="14"/>
        <v>342.3</v>
      </c>
      <c r="P98" s="148">
        <f>P99+P100+P101</f>
        <v>0</v>
      </c>
      <c r="Q98" s="120">
        <f t="shared" si="15"/>
        <v>342.3</v>
      </c>
      <c r="R98" s="148">
        <f>R99+R100+R101</f>
        <v>0</v>
      </c>
      <c r="S98" s="319">
        <f t="shared" si="16"/>
        <v>342.3</v>
      </c>
      <c r="T98" s="319">
        <f t="shared" si="16"/>
        <v>342.3</v>
      </c>
      <c r="U98" s="319">
        <f t="shared" si="20"/>
        <v>100</v>
      </c>
    </row>
    <row r="99" spans="1:21" ht="25.5" hidden="1">
      <c r="A99" s="145" t="s">
        <v>374</v>
      </c>
      <c r="B99" s="186" t="s">
        <v>418</v>
      </c>
      <c r="C99" s="190" t="s">
        <v>258</v>
      </c>
      <c r="D99" s="190" t="s">
        <v>260</v>
      </c>
      <c r="E99" s="147" t="s">
        <v>445</v>
      </c>
      <c r="F99" s="175" t="s">
        <v>271</v>
      </c>
      <c r="G99" s="144">
        <v>244.4</v>
      </c>
      <c r="H99" s="144"/>
      <c r="I99" s="120">
        <f t="shared" si="19"/>
        <v>244.4</v>
      </c>
      <c r="J99" s="144"/>
      <c r="K99" s="120">
        <f t="shared" si="12"/>
        <v>244.4</v>
      </c>
      <c r="L99" s="144"/>
      <c r="M99" s="120">
        <f t="shared" si="13"/>
        <v>244.4</v>
      </c>
      <c r="N99" s="144">
        <v>18.5</v>
      </c>
      <c r="O99" s="120">
        <f t="shared" si="14"/>
        <v>262.9</v>
      </c>
      <c r="P99" s="144"/>
      <c r="Q99" s="120">
        <f t="shared" si="15"/>
        <v>262.9</v>
      </c>
      <c r="R99" s="144"/>
      <c r="S99" s="319">
        <f t="shared" si="16"/>
        <v>262.9</v>
      </c>
      <c r="T99" s="319">
        <v>262.9</v>
      </c>
      <c r="U99" s="319">
        <f t="shared" si="20"/>
        <v>100</v>
      </c>
    </row>
    <row r="100" spans="1:21" ht="25.5" hidden="1">
      <c r="A100" s="145" t="s">
        <v>468</v>
      </c>
      <c r="B100" s="186" t="s">
        <v>418</v>
      </c>
      <c r="C100" s="190" t="s">
        <v>258</v>
      </c>
      <c r="D100" s="190" t="s">
        <v>260</v>
      </c>
      <c r="E100" s="147" t="s">
        <v>445</v>
      </c>
      <c r="F100" s="175" t="s">
        <v>272</v>
      </c>
      <c r="G100" s="144"/>
      <c r="H100" s="144"/>
      <c r="I100" s="120">
        <f t="shared" si="19"/>
        <v>0</v>
      </c>
      <c r="J100" s="144"/>
      <c r="K100" s="120">
        <f t="shared" si="12"/>
        <v>0</v>
      </c>
      <c r="L100" s="144"/>
      <c r="M100" s="120">
        <f t="shared" si="13"/>
        <v>0</v>
      </c>
      <c r="N100" s="144"/>
      <c r="O100" s="120">
        <f t="shared" si="14"/>
        <v>0</v>
      </c>
      <c r="P100" s="144"/>
      <c r="Q100" s="120">
        <f t="shared" si="15"/>
        <v>0</v>
      </c>
      <c r="R100" s="144"/>
      <c r="S100" s="319">
        <f t="shared" si="16"/>
        <v>0</v>
      </c>
      <c r="T100" s="319"/>
      <c r="U100" s="319" t="e">
        <f t="shared" si="20"/>
        <v>#DIV/0!</v>
      </c>
    </row>
    <row r="101" spans="1:21" ht="38.25" hidden="1">
      <c r="A101" s="145" t="s">
        <v>459</v>
      </c>
      <c r="B101" s="186" t="s">
        <v>418</v>
      </c>
      <c r="C101" s="190" t="s">
        <v>258</v>
      </c>
      <c r="D101" s="190" t="s">
        <v>260</v>
      </c>
      <c r="E101" s="147" t="s">
        <v>445</v>
      </c>
      <c r="F101" s="175" t="s">
        <v>460</v>
      </c>
      <c r="G101" s="144">
        <v>73.8</v>
      </c>
      <c r="H101" s="144"/>
      <c r="I101" s="120">
        <f t="shared" si="19"/>
        <v>73.8</v>
      </c>
      <c r="J101" s="144"/>
      <c r="K101" s="120">
        <f t="shared" si="12"/>
        <v>73.8</v>
      </c>
      <c r="L101" s="144"/>
      <c r="M101" s="120">
        <f t="shared" si="13"/>
        <v>73.8</v>
      </c>
      <c r="N101" s="144">
        <v>5.6</v>
      </c>
      <c r="O101" s="120">
        <f t="shared" si="14"/>
        <v>79.39999999999999</v>
      </c>
      <c r="P101" s="144"/>
      <c r="Q101" s="120">
        <f t="shared" si="15"/>
        <v>79.39999999999999</v>
      </c>
      <c r="R101" s="144"/>
      <c r="S101" s="319">
        <f t="shared" si="16"/>
        <v>79.39999999999999</v>
      </c>
      <c r="T101" s="319">
        <v>79.4</v>
      </c>
      <c r="U101" s="319">
        <f t="shared" si="20"/>
        <v>100.00000000000003</v>
      </c>
    </row>
    <row r="102" spans="1:21" ht="28.5" customHeight="1" hidden="1">
      <c r="A102" s="164" t="s">
        <v>197</v>
      </c>
      <c r="B102" s="140" t="s">
        <v>418</v>
      </c>
      <c r="C102" s="191" t="s">
        <v>258</v>
      </c>
      <c r="D102" s="191" t="s">
        <v>260</v>
      </c>
      <c r="E102" s="200" t="s">
        <v>445</v>
      </c>
      <c r="F102" s="155" t="s">
        <v>198</v>
      </c>
      <c r="G102" s="144">
        <f>G103</f>
        <v>0</v>
      </c>
      <c r="H102" s="144">
        <f>H103</f>
        <v>0</v>
      </c>
      <c r="I102" s="120">
        <f t="shared" si="19"/>
        <v>0</v>
      </c>
      <c r="J102" s="144">
        <f>J103</f>
        <v>0</v>
      </c>
      <c r="K102" s="120">
        <f t="shared" si="12"/>
        <v>0</v>
      </c>
      <c r="L102" s="144">
        <f>L103</f>
        <v>0</v>
      </c>
      <c r="M102" s="120">
        <f t="shared" si="13"/>
        <v>0</v>
      </c>
      <c r="N102" s="144">
        <f>N103</f>
        <v>0</v>
      </c>
      <c r="O102" s="120">
        <f t="shared" si="14"/>
        <v>0</v>
      </c>
      <c r="P102" s="144">
        <f>P103</f>
        <v>0</v>
      </c>
      <c r="Q102" s="120">
        <f t="shared" si="15"/>
        <v>0</v>
      </c>
      <c r="R102" s="144">
        <f>R103</f>
        <v>0</v>
      </c>
      <c r="S102" s="319">
        <f t="shared" si="16"/>
        <v>0</v>
      </c>
      <c r="T102" s="319">
        <f t="shared" si="16"/>
        <v>0</v>
      </c>
      <c r="U102" s="319" t="e">
        <f t="shared" si="20"/>
        <v>#DIV/0!</v>
      </c>
    </row>
    <row r="103" spans="1:21" ht="25.5" hidden="1">
      <c r="A103" s="192" t="s">
        <v>199</v>
      </c>
      <c r="B103" s="140" t="s">
        <v>418</v>
      </c>
      <c r="C103" s="191" t="s">
        <v>258</v>
      </c>
      <c r="D103" s="191" t="s">
        <v>260</v>
      </c>
      <c r="E103" s="200" t="s">
        <v>445</v>
      </c>
      <c r="F103" s="155" t="s">
        <v>466</v>
      </c>
      <c r="G103" s="144">
        <f>G104+G105</f>
        <v>0</v>
      </c>
      <c r="H103" s="144">
        <f>H104+H105</f>
        <v>0</v>
      </c>
      <c r="I103" s="120">
        <f t="shared" si="19"/>
        <v>0</v>
      </c>
      <c r="J103" s="144">
        <f>J104+J105</f>
        <v>0</v>
      </c>
      <c r="K103" s="120">
        <f t="shared" si="12"/>
        <v>0</v>
      </c>
      <c r="L103" s="144">
        <f>L104+L105</f>
        <v>0</v>
      </c>
      <c r="M103" s="120">
        <f t="shared" si="13"/>
        <v>0</v>
      </c>
      <c r="N103" s="144">
        <f>N104+N105</f>
        <v>0</v>
      </c>
      <c r="O103" s="120">
        <f t="shared" si="14"/>
        <v>0</v>
      </c>
      <c r="P103" s="144">
        <f>P104+P105</f>
        <v>0</v>
      </c>
      <c r="Q103" s="120">
        <f t="shared" si="15"/>
        <v>0</v>
      </c>
      <c r="R103" s="144">
        <f>R104+R105</f>
        <v>0</v>
      </c>
      <c r="S103" s="319">
        <f t="shared" si="16"/>
        <v>0</v>
      </c>
      <c r="T103" s="319">
        <f t="shared" si="16"/>
        <v>0</v>
      </c>
      <c r="U103" s="319" t="e">
        <f t="shared" si="20"/>
        <v>#DIV/0!</v>
      </c>
    </row>
    <row r="104" spans="1:21" s="188" customFormat="1" ht="25.5" hidden="1">
      <c r="A104" s="165" t="s">
        <v>273</v>
      </c>
      <c r="B104" s="186" t="s">
        <v>418</v>
      </c>
      <c r="C104" s="190" t="s">
        <v>258</v>
      </c>
      <c r="D104" s="190" t="s">
        <v>260</v>
      </c>
      <c r="E104" s="147" t="s">
        <v>445</v>
      </c>
      <c r="F104" s="175" t="s">
        <v>274</v>
      </c>
      <c r="G104" s="148"/>
      <c r="H104" s="148"/>
      <c r="I104" s="120">
        <f t="shared" si="19"/>
        <v>0</v>
      </c>
      <c r="J104" s="148"/>
      <c r="K104" s="120">
        <f t="shared" si="12"/>
        <v>0</v>
      </c>
      <c r="L104" s="148"/>
      <c r="M104" s="120">
        <f t="shared" si="13"/>
        <v>0</v>
      </c>
      <c r="N104" s="148"/>
      <c r="O104" s="120">
        <f t="shared" si="14"/>
        <v>0</v>
      </c>
      <c r="P104" s="148"/>
      <c r="Q104" s="120">
        <f t="shared" si="15"/>
        <v>0</v>
      </c>
      <c r="R104" s="148"/>
      <c r="S104" s="319">
        <f t="shared" si="16"/>
        <v>0</v>
      </c>
      <c r="T104" s="319">
        <f t="shared" si="16"/>
        <v>0</v>
      </c>
      <c r="U104" s="319" t="e">
        <f t="shared" si="20"/>
        <v>#DIV/0!</v>
      </c>
    </row>
    <row r="105" spans="1:21" ht="29.25" customHeight="1" hidden="1">
      <c r="A105" s="165" t="s">
        <v>375</v>
      </c>
      <c r="B105" s="186" t="s">
        <v>418</v>
      </c>
      <c r="C105" s="190" t="s">
        <v>258</v>
      </c>
      <c r="D105" s="190" t="s">
        <v>260</v>
      </c>
      <c r="E105" s="147" t="s">
        <v>445</v>
      </c>
      <c r="F105" s="175" t="s">
        <v>275</v>
      </c>
      <c r="G105" s="144"/>
      <c r="H105" s="144"/>
      <c r="I105" s="120">
        <f t="shared" si="19"/>
        <v>0</v>
      </c>
      <c r="J105" s="144"/>
      <c r="K105" s="120">
        <f t="shared" si="12"/>
        <v>0</v>
      </c>
      <c r="L105" s="144"/>
      <c r="M105" s="120">
        <f t="shared" si="13"/>
        <v>0</v>
      </c>
      <c r="N105" s="144"/>
      <c r="O105" s="120">
        <f t="shared" si="14"/>
        <v>0</v>
      </c>
      <c r="P105" s="144"/>
      <c r="Q105" s="120">
        <f t="shared" si="15"/>
        <v>0</v>
      </c>
      <c r="R105" s="144"/>
      <c r="S105" s="319">
        <f t="shared" si="16"/>
        <v>0</v>
      </c>
      <c r="T105" s="319">
        <f t="shared" si="16"/>
        <v>0</v>
      </c>
      <c r="U105" s="319" t="e">
        <f t="shared" si="20"/>
        <v>#DIV/0!</v>
      </c>
    </row>
    <row r="106" spans="1:21" s="204" customFormat="1" ht="27.75" customHeight="1">
      <c r="A106" s="201" t="s">
        <v>283</v>
      </c>
      <c r="B106" s="117" t="s">
        <v>418</v>
      </c>
      <c r="C106" s="202" t="s">
        <v>260</v>
      </c>
      <c r="D106" s="202"/>
      <c r="E106" s="142"/>
      <c r="F106" s="202"/>
      <c r="G106" s="203">
        <f>G107</f>
        <v>0</v>
      </c>
      <c r="H106" s="203">
        <f>H107</f>
        <v>491</v>
      </c>
      <c r="I106" s="120">
        <f t="shared" si="19"/>
        <v>491</v>
      </c>
      <c r="J106" s="203">
        <f>J107</f>
        <v>0</v>
      </c>
      <c r="K106" s="120">
        <f t="shared" si="12"/>
        <v>491</v>
      </c>
      <c r="L106" s="203">
        <f>L107</f>
        <v>0</v>
      </c>
      <c r="M106" s="120">
        <f t="shared" si="13"/>
        <v>491</v>
      </c>
      <c r="N106" s="203">
        <f>N107</f>
        <v>1450.9</v>
      </c>
      <c r="O106" s="120">
        <f t="shared" si="14"/>
        <v>1941.9</v>
      </c>
      <c r="P106" s="203">
        <f>P107</f>
        <v>0</v>
      </c>
      <c r="Q106" s="120">
        <f t="shared" si="15"/>
        <v>1941.9</v>
      </c>
      <c r="R106" s="203">
        <f>R107</f>
        <v>0</v>
      </c>
      <c r="S106" s="319">
        <f t="shared" si="16"/>
        <v>1941.9</v>
      </c>
      <c r="T106" s="319">
        <f>T107</f>
        <v>1923.86202</v>
      </c>
      <c r="U106" s="319">
        <f t="shared" si="20"/>
        <v>99.07111694731964</v>
      </c>
    </row>
    <row r="107" spans="1:21" s="199" customFormat="1" ht="27.75" customHeight="1">
      <c r="A107" s="122" t="s">
        <v>284</v>
      </c>
      <c r="B107" s="117" t="s">
        <v>418</v>
      </c>
      <c r="C107" s="149" t="s">
        <v>260</v>
      </c>
      <c r="D107" s="149" t="s">
        <v>261</v>
      </c>
      <c r="E107" s="150"/>
      <c r="F107" s="149"/>
      <c r="G107" s="7">
        <f aca="true" t="shared" si="23" ref="G107:S107">G108+G112+G115</f>
        <v>0</v>
      </c>
      <c r="H107" s="7">
        <f t="shared" si="23"/>
        <v>491</v>
      </c>
      <c r="I107" s="7">
        <f t="shared" si="23"/>
        <v>491</v>
      </c>
      <c r="J107" s="7">
        <f t="shared" si="23"/>
        <v>0</v>
      </c>
      <c r="K107" s="7">
        <f t="shared" si="23"/>
        <v>491</v>
      </c>
      <c r="L107" s="7">
        <f t="shared" si="23"/>
        <v>0</v>
      </c>
      <c r="M107" s="7">
        <f t="shared" si="23"/>
        <v>491</v>
      </c>
      <c r="N107" s="7">
        <f t="shared" si="23"/>
        <v>1450.9</v>
      </c>
      <c r="O107" s="7">
        <f t="shared" si="23"/>
        <v>1941.9</v>
      </c>
      <c r="P107" s="7">
        <f t="shared" si="23"/>
        <v>0</v>
      </c>
      <c r="Q107" s="7">
        <f t="shared" si="23"/>
        <v>1941.9</v>
      </c>
      <c r="R107" s="7">
        <f t="shared" si="23"/>
        <v>0</v>
      </c>
      <c r="S107" s="320">
        <f t="shared" si="23"/>
        <v>1941.9</v>
      </c>
      <c r="T107" s="320">
        <f>T112+T115</f>
        <v>1923.86202</v>
      </c>
      <c r="U107" s="319">
        <f t="shared" si="20"/>
        <v>99.07111694731964</v>
      </c>
    </row>
    <row r="108" spans="1:21" s="185" customFormat="1" ht="30.75" customHeight="1">
      <c r="A108" s="160" t="s">
        <v>393</v>
      </c>
      <c r="B108" s="129" t="s">
        <v>418</v>
      </c>
      <c r="C108" s="151" t="s">
        <v>260</v>
      </c>
      <c r="D108" s="151" t="s">
        <v>261</v>
      </c>
      <c r="E108" s="131" t="s">
        <v>394</v>
      </c>
      <c r="F108" s="151"/>
      <c r="G108" s="133">
        <f aca="true" t="shared" si="24" ref="G108:R110">G109</f>
        <v>0</v>
      </c>
      <c r="H108" s="133">
        <f t="shared" si="24"/>
        <v>18</v>
      </c>
      <c r="I108" s="120">
        <f t="shared" si="19"/>
        <v>18</v>
      </c>
      <c r="J108" s="133">
        <f t="shared" si="24"/>
        <v>0</v>
      </c>
      <c r="K108" s="120">
        <f aca="true" t="shared" si="25" ref="K108:K114">I108+J108</f>
        <v>18</v>
      </c>
      <c r="L108" s="133">
        <f t="shared" si="24"/>
        <v>0</v>
      </c>
      <c r="M108" s="120">
        <f aca="true" t="shared" si="26" ref="M108:M114">K108+L108</f>
        <v>18</v>
      </c>
      <c r="N108" s="133">
        <f t="shared" si="24"/>
        <v>0</v>
      </c>
      <c r="O108" s="120">
        <f aca="true" t="shared" si="27" ref="O108:O114">M108+N108</f>
        <v>18</v>
      </c>
      <c r="P108" s="133">
        <f t="shared" si="24"/>
        <v>0</v>
      </c>
      <c r="Q108" s="120">
        <f aca="true" t="shared" si="28" ref="Q108:Q114">O108+P108</f>
        <v>18</v>
      </c>
      <c r="R108" s="133">
        <f t="shared" si="24"/>
        <v>0</v>
      </c>
      <c r="S108" s="319">
        <f aca="true" t="shared" si="29" ref="S108:T114">Q108+R108</f>
        <v>18</v>
      </c>
      <c r="T108" s="319">
        <v>0</v>
      </c>
      <c r="U108" s="319">
        <f t="shared" si="20"/>
        <v>0</v>
      </c>
    </row>
    <row r="109" spans="1:21" s="173" customFormat="1" ht="30" customHeight="1">
      <c r="A109" s="164" t="s">
        <v>395</v>
      </c>
      <c r="B109" s="140" t="s">
        <v>418</v>
      </c>
      <c r="C109" s="155" t="s">
        <v>260</v>
      </c>
      <c r="D109" s="155" t="s">
        <v>261</v>
      </c>
      <c r="E109" s="142" t="s">
        <v>396</v>
      </c>
      <c r="F109" s="184" t="s">
        <v>198</v>
      </c>
      <c r="G109" s="9">
        <f t="shared" si="24"/>
        <v>0</v>
      </c>
      <c r="H109" s="9">
        <f t="shared" si="24"/>
        <v>18</v>
      </c>
      <c r="I109" s="120">
        <f t="shared" si="19"/>
        <v>18</v>
      </c>
      <c r="J109" s="9">
        <f t="shared" si="24"/>
        <v>0</v>
      </c>
      <c r="K109" s="120">
        <f t="shared" si="25"/>
        <v>18</v>
      </c>
      <c r="L109" s="9">
        <f t="shared" si="24"/>
        <v>0</v>
      </c>
      <c r="M109" s="120">
        <f t="shared" si="26"/>
        <v>18</v>
      </c>
      <c r="N109" s="9">
        <f t="shared" si="24"/>
        <v>0</v>
      </c>
      <c r="O109" s="120">
        <f t="shared" si="27"/>
        <v>18</v>
      </c>
      <c r="P109" s="9">
        <f t="shared" si="24"/>
        <v>0</v>
      </c>
      <c r="Q109" s="120">
        <f t="shared" si="28"/>
        <v>18</v>
      </c>
      <c r="R109" s="9">
        <f t="shared" si="24"/>
        <v>0</v>
      </c>
      <c r="S109" s="319">
        <f t="shared" si="29"/>
        <v>18</v>
      </c>
      <c r="T109" s="319">
        <v>0</v>
      </c>
      <c r="U109" s="319">
        <f t="shared" si="20"/>
        <v>0</v>
      </c>
    </row>
    <row r="110" spans="1:21" s="173" customFormat="1" ht="28.5" customHeight="1">
      <c r="A110" s="139" t="s">
        <v>199</v>
      </c>
      <c r="B110" s="140" t="s">
        <v>418</v>
      </c>
      <c r="C110" s="155" t="s">
        <v>260</v>
      </c>
      <c r="D110" s="155" t="s">
        <v>261</v>
      </c>
      <c r="E110" s="142" t="s">
        <v>396</v>
      </c>
      <c r="F110" s="184" t="s">
        <v>466</v>
      </c>
      <c r="G110" s="9">
        <f t="shared" si="24"/>
        <v>0</v>
      </c>
      <c r="H110" s="9">
        <f t="shared" si="24"/>
        <v>18</v>
      </c>
      <c r="I110" s="120">
        <f t="shared" si="19"/>
        <v>18</v>
      </c>
      <c r="J110" s="9">
        <f t="shared" si="24"/>
        <v>0</v>
      </c>
      <c r="K110" s="120">
        <f t="shared" si="25"/>
        <v>18</v>
      </c>
      <c r="L110" s="9">
        <f t="shared" si="24"/>
        <v>0</v>
      </c>
      <c r="M110" s="120">
        <f t="shared" si="26"/>
        <v>18</v>
      </c>
      <c r="N110" s="9">
        <f t="shared" si="24"/>
        <v>0</v>
      </c>
      <c r="O110" s="120">
        <f t="shared" si="27"/>
        <v>18</v>
      </c>
      <c r="P110" s="9">
        <f t="shared" si="24"/>
        <v>0</v>
      </c>
      <c r="Q110" s="120">
        <f t="shared" si="28"/>
        <v>18</v>
      </c>
      <c r="R110" s="9">
        <f t="shared" si="24"/>
        <v>0</v>
      </c>
      <c r="S110" s="319">
        <f t="shared" si="29"/>
        <v>18</v>
      </c>
      <c r="T110" s="319">
        <v>0</v>
      </c>
      <c r="U110" s="319">
        <f t="shared" si="20"/>
        <v>0</v>
      </c>
    </row>
    <row r="111" spans="1:21" ht="27" customHeight="1" hidden="1">
      <c r="A111" s="165" t="s">
        <v>375</v>
      </c>
      <c r="B111" s="140" t="s">
        <v>418</v>
      </c>
      <c r="C111" s="175" t="s">
        <v>260</v>
      </c>
      <c r="D111" s="175" t="s">
        <v>261</v>
      </c>
      <c r="E111" s="205" t="s">
        <v>396</v>
      </c>
      <c r="F111" s="175" t="s">
        <v>275</v>
      </c>
      <c r="G111" s="206"/>
      <c r="H111" s="206">
        <v>18</v>
      </c>
      <c r="I111" s="120">
        <f t="shared" si="19"/>
        <v>18</v>
      </c>
      <c r="J111" s="206"/>
      <c r="K111" s="120">
        <f t="shared" si="25"/>
        <v>18</v>
      </c>
      <c r="L111" s="206"/>
      <c r="M111" s="120">
        <f t="shared" si="26"/>
        <v>18</v>
      </c>
      <c r="N111" s="206"/>
      <c r="O111" s="120">
        <f t="shared" si="27"/>
        <v>18</v>
      </c>
      <c r="P111" s="206"/>
      <c r="Q111" s="120">
        <f t="shared" si="28"/>
        <v>18</v>
      </c>
      <c r="R111" s="206"/>
      <c r="S111" s="319">
        <f t="shared" si="29"/>
        <v>18</v>
      </c>
      <c r="T111" s="319"/>
      <c r="U111" s="319">
        <f t="shared" si="20"/>
        <v>0</v>
      </c>
    </row>
    <row r="112" spans="1:21" s="188" customFormat="1" ht="27" customHeight="1">
      <c r="A112" s="179" t="s">
        <v>422</v>
      </c>
      <c r="B112" s="140" t="s">
        <v>418</v>
      </c>
      <c r="C112" s="155" t="s">
        <v>260</v>
      </c>
      <c r="D112" s="155" t="s">
        <v>261</v>
      </c>
      <c r="E112" s="200" t="s">
        <v>423</v>
      </c>
      <c r="F112" s="155"/>
      <c r="G112" s="206">
        <f>G113</f>
        <v>0</v>
      </c>
      <c r="H112" s="206">
        <f>H113</f>
        <v>20</v>
      </c>
      <c r="I112" s="120">
        <f t="shared" si="19"/>
        <v>20</v>
      </c>
      <c r="J112" s="206">
        <f>J113</f>
        <v>0</v>
      </c>
      <c r="K112" s="120">
        <f t="shared" si="25"/>
        <v>20</v>
      </c>
      <c r="L112" s="206">
        <f>L113</f>
        <v>0</v>
      </c>
      <c r="M112" s="120">
        <f t="shared" si="26"/>
        <v>20</v>
      </c>
      <c r="N112" s="206">
        <f>N113</f>
        <v>0</v>
      </c>
      <c r="O112" s="120">
        <f t="shared" si="27"/>
        <v>20</v>
      </c>
      <c r="P112" s="206">
        <f>P113</f>
        <v>0</v>
      </c>
      <c r="Q112" s="120">
        <f t="shared" si="28"/>
        <v>20</v>
      </c>
      <c r="R112" s="206">
        <f>R113</f>
        <v>0</v>
      </c>
      <c r="S112" s="319">
        <f t="shared" si="29"/>
        <v>20</v>
      </c>
      <c r="T112" s="319">
        <f t="shared" si="29"/>
        <v>20</v>
      </c>
      <c r="U112" s="319">
        <f t="shared" si="20"/>
        <v>100</v>
      </c>
    </row>
    <row r="113" spans="1:21" ht="27" customHeight="1">
      <c r="A113" s="179" t="s">
        <v>222</v>
      </c>
      <c r="B113" s="140" t="s">
        <v>418</v>
      </c>
      <c r="C113" s="155" t="s">
        <v>260</v>
      </c>
      <c r="D113" s="155" t="s">
        <v>261</v>
      </c>
      <c r="E113" s="200" t="s">
        <v>423</v>
      </c>
      <c r="F113" s="155" t="s">
        <v>223</v>
      </c>
      <c r="G113" s="206">
        <v>0</v>
      </c>
      <c r="H113" s="206">
        <f>H114</f>
        <v>20</v>
      </c>
      <c r="I113" s="120">
        <f t="shared" si="19"/>
        <v>20</v>
      </c>
      <c r="J113" s="206">
        <f>J114</f>
        <v>0</v>
      </c>
      <c r="K113" s="120">
        <f t="shared" si="25"/>
        <v>20</v>
      </c>
      <c r="L113" s="206">
        <f>L114</f>
        <v>0</v>
      </c>
      <c r="M113" s="120">
        <f t="shared" si="26"/>
        <v>20</v>
      </c>
      <c r="N113" s="206">
        <f>N114</f>
        <v>0</v>
      </c>
      <c r="O113" s="120">
        <f t="shared" si="27"/>
        <v>20</v>
      </c>
      <c r="P113" s="206">
        <f>P114</f>
        <v>0</v>
      </c>
      <c r="Q113" s="120">
        <f t="shared" si="28"/>
        <v>20</v>
      </c>
      <c r="R113" s="206">
        <f>R114</f>
        <v>0</v>
      </c>
      <c r="S113" s="319">
        <f t="shared" si="29"/>
        <v>20</v>
      </c>
      <c r="T113" s="319">
        <f t="shared" si="29"/>
        <v>20</v>
      </c>
      <c r="U113" s="319">
        <f t="shared" si="20"/>
        <v>100</v>
      </c>
    </row>
    <row r="114" spans="1:21" ht="27" customHeight="1" hidden="1">
      <c r="A114" s="207" t="s">
        <v>424</v>
      </c>
      <c r="B114" s="166" t="s">
        <v>418</v>
      </c>
      <c r="C114" s="208" t="s">
        <v>260</v>
      </c>
      <c r="D114" s="208" t="s">
        <v>261</v>
      </c>
      <c r="E114" s="205" t="s">
        <v>423</v>
      </c>
      <c r="F114" s="208" t="s">
        <v>425</v>
      </c>
      <c r="G114" s="209"/>
      <c r="H114" s="209">
        <v>20</v>
      </c>
      <c r="I114" s="120">
        <f t="shared" si="19"/>
        <v>20</v>
      </c>
      <c r="J114" s="209"/>
      <c r="K114" s="120">
        <f t="shared" si="25"/>
        <v>20</v>
      </c>
      <c r="L114" s="209"/>
      <c r="M114" s="120">
        <f t="shared" si="26"/>
        <v>20</v>
      </c>
      <c r="N114" s="209"/>
      <c r="O114" s="120">
        <f t="shared" si="27"/>
        <v>20</v>
      </c>
      <c r="P114" s="209"/>
      <c r="Q114" s="120">
        <f t="shared" si="28"/>
        <v>20</v>
      </c>
      <c r="R114" s="209"/>
      <c r="S114" s="319">
        <f t="shared" si="29"/>
        <v>20</v>
      </c>
      <c r="T114" s="319">
        <v>20</v>
      </c>
      <c r="U114" s="319">
        <f t="shared" si="20"/>
        <v>100</v>
      </c>
    </row>
    <row r="115" spans="1:21" s="1" customFormat="1" ht="27" customHeight="1">
      <c r="A115" s="179" t="s">
        <v>306</v>
      </c>
      <c r="B115" s="140" t="s">
        <v>418</v>
      </c>
      <c r="C115" s="155" t="s">
        <v>260</v>
      </c>
      <c r="D115" s="155" t="s">
        <v>261</v>
      </c>
      <c r="E115" s="200" t="s">
        <v>308</v>
      </c>
      <c r="F115" s="155"/>
      <c r="G115" s="148">
        <f>G116</f>
        <v>0</v>
      </c>
      <c r="H115" s="148">
        <f aca="true" t="shared" si="30" ref="H115:T117">H116</f>
        <v>453</v>
      </c>
      <c r="I115" s="148">
        <f t="shared" si="30"/>
        <v>453</v>
      </c>
      <c r="J115" s="148">
        <f t="shared" si="30"/>
        <v>0</v>
      </c>
      <c r="K115" s="148">
        <f t="shared" si="30"/>
        <v>453</v>
      </c>
      <c r="L115" s="148">
        <f t="shared" si="30"/>
        <v>0</v>
      </c>
      <c r="M115" s="148">
        <f t="shared" si="30"/>
        <v>453</v>
      </c>
      <c r="N115" s="148">
        <f t="shared" si="30"/>
        <v>1450.9</v>
      </c>
      <c r="O115" s="148">
        <f t="shared" si="30"/>
        <v>1903.9</v>
      </c>
      <c r="P115" s="148">
        <f t="shared" si="30"/>
        <v>0</v>
      </c>
      <c r="Q115" s="148">
        <f t="shared" si="30"/>
        <v>1903.9</v>
      </c>
      <c r="R115" s="148">
        <f t="shared" si="30"/>
        <v>0</v>
      </c>
      <c r="S115" s="321">
        <f t="shared" si="30"/>
        <v>1903.9</v>
      </c>
      <c r="T115" s="321">
        <f t="shared" si="30"/>
        <v>1903.86202</v>
      </c>
      <c r="U115" s="319">
        <f t="shared" si="20"/>
        <v>99.99800514732917</v>
      </c>
    </row>
    <row r="116" spans="1:21" s="1" customFormat="1" ht="27" customHeight="1">
      <c r="A116" s="164" t="s">
        <v>197</v>
      </c>
      <c r="B116" s="140" t="s">
        <v>418</v>
      </c>
      <c r="C116" s="155" t="s">
        <v>260</v>
      </c>
      <c r="D116" s="155" t="s">
        <v>261</v>
      </c>
      <c r="E116" s="200" t="s">
        <v>308</v>
      </c>
      <c r="F116" s="155" t="s">
        <v>198</v>
      </c>
      <c r="G116" s="148">
        <f>G117</f>
        <v>0</v>
      </c>
      <c r="H116" s="148">
        <f t="shared" si="30"/>
        <v>453</v>
      </c>
      <c r="I116" s="148">
        <f t="shared" si="30"/>
        <v>453</v>
      </c>
      <c r="J116" s="148">
        <f t="shared" si="30"/>
        <v>0</v>
      </c>
      <c r="K116" s="148">
        <f t="shared" si="30"/>
        <v>453</v>
      </c>
      <c r="L116" s="148">
        <f t="shared" si="30"/>
        <v>0</v>
      </c>
      <c r="M116" s="148">
        <f t="shared" si="30"/>
        <v>453</v>
      </c>
      <c r="N116" s="148">
        <f t="shared" si="30"/>
        <v>1450.9</v>
      </c>
      <c r="O116" s="148">
        <f t="shared" si="30"/>
        <v>1903.9</v>
      </c>
      <c r="P116" s="148">
        <f t="shared" si="30"/>
        <v>0</v>
      </c>
      <c r="Q116" s="148">
        <f t="shared" si="30"/>
        <v>1903.9</v>
      </c>
      <c r="R116" s="148">
        <f t="shared" si="30"/>
        <v>0</v>
      </c>
      <c r="S116" s="321">
        <f t="shared" si="30"/>
        <v>1903.9</v>
      </c>
      <c r="T116" s="321">
        <f t="shared" si="30"/>
        <v>1903.86202</v>
      </c>
      <c r="U116" s="319">
        <f t="shared" si="20"/>
        <v>99.99800514732917</v>
      </c>
    </row>
    <row r="117" spans="1:21" s="1" customFormat="1" ht="27" customHeight="1">
      <c r="A117" s="139" t="s">
        <v>199</v>
      </c>
      <c r="B117" s="140" t="s">
        <v>418</v>
      </c>
      <c r="C117" s="155" t="s">
        <v>260</v>
      </c>
      <c r="D117" s="155" t="s">
        <v>261</v>
      </c>
      <c r="E117" s="200" t="s">
        <v>308</v>
      </c>
      <c r="F117" s="155" t="s">
        <v>466</v>
      </c>
      <c r="G117" s="148">
        <f>G118</f>
        <v>0</v>
      </c>
      <c r="H117" s="148">
        <f t="shared" si="30"/>
        <v>453</v>
      </c>
      <c r="I117" s="148">
        <f t="shared" si="30"/>
        <v>453</v>
      </c>
      <c r="J117" s="148">
        <f t="shared" si="30"/>
        <v>0</v>
      </c>
      <c r="K117" s="148">
        <f t="shared" si="30"/>
        <v>453</v>
      </c>
      <c r="L117" s="148">
        <f t="shared" si="30"/>
        <v>0</v>
      </c>
      <c r="M117" s="148">
        <f t="shared" si="30"/>
        <v>453</v>
      </c>
      <c r="N117" s="148">
        <f t="shared" si="30"/>
        <v>1450.9</v>
      </c>
      <c r="O117" s="148">
        <f t="shared" si="30"/>
        <v>1903.9</v>
      </c>
      <c r="P117" s="148">
        <f t="shared" si="30"/>
        <v>0</v>
      </c>
      <c r="Q117" s="148">
        <f t="shared" si="30"/>
        <v>1903.9</v>
      </c>
      <c r="R117" s="148">
        <f t="shared" si="30"/>
        <v>0</v>
      </c>
      <c r="S117" s="321">
        <f t="shared" si="30"/>
        <v>1903.9</v>
      </c>
      <c r="T117" s="321">
        <f t="shared" si="30"/>
        <v>1903.86202</v>
      </c>
      <c r="U117" s="319">
        <f t="shared" si="20"/>
        <v>99.99800514732917</v>
      </c>
    </row>
    <row r="118" spans="1:21" s="1" customFormat="1" ht="27" customHeight="1" hidden="1">
      <c r="A118" s="210" t="s">
        <v>307</v>
      </c>
      <c r="B118" s="166" t="s">
        <v>418</v>
      </c>
      <c r="C118" s="208" t="s">
        <v>260</v>
      </c>
      <c r="D118" s="208" t="s">
        <v>261</v>
      </c>
      <c r="E118" s="205" t="s">
        <v>308</v>
      </c>
      <c r="F118" s="208" t="s">
        <v>275</v>
      </c>
      <c r="G118" s="209"/>
      <c r="H118" s="209">
        <v>453</v>
      </c>
      <c r="I118" s="211">
        <f>G118+H118</f>
        <v>453</v>
      </c>
      <c r="J118" s="209"/>
      <c r="K118" s="211">
        <f>I118+J118</f>
        <v>453</v>
      </c>
      <c r="L118" s="209"/>
      <c r="M118" s="211">
        <f>K118+L118</f>
        <v>453</v>
      </c>
      <c r="N118" s="209">
        <v>1450.9</v>
      </c>
      <c r="O118" s="211">
        <f>M118+N118</f>
        <v>1903.9</v>
      </c>
      <c r="P118" s="209"/>
      <c r="Q118" s="211">
        <f>O118+P118</f>
        <v>1903.9</v>
      </c>
      <c r="R118" s="209"/>
      <c r="S118" s="322">
        <f>Q118+R118</f>
        <v>1903.9</v>
      </c>
      <c r="T118" s="322">
        <v>1903.86202</v>
      </c>
      <c r="U118" s="319">
        <f t="shared" si="20"/>
        <v>99.99800514732917</v>
      </c>
    </row>
    <row r="119" spans="1:21" s="204" customFormat="1" ht="15.75" customHeight="1">
      <c r="A119" s="195" t="s">
        <v>285</v>
      </c>
      <c r="B119" s="117" t="s">
        <v>418</v>
      </c>
      <c r="C119" s="202" t="s">
        <v>259</v>
      </c>
      <c r="D119" s="202"/>
      <c r="E119" s="142"/>
      <c r="F119" s="202"/>
      <c r="G119" s="203">
        <f>G126+G164+G120</f>
        <v>19117.15</v>
      </c>
      <c r="H119" s="203">
        <f>H126+H164+H120</f>
        <v>3442.8709900000003</v>
      </c>
      <c r="I119" s="120">
        <f t="shared" si="19"/>
        <v>22560.02099</v>
      </c>
      <c r="J119" s="203">
        <f>J126+J164+J120</f>
        <v>0</v>
      </c>
      <c r="K119" s="120">
        <f aca="true" t="shared" si="31" ref="K119:K128">I119+J119</f>
        <v>22560.02099</v>
      </c>
      <c r="L119" s="203">
        <f>L126+L164+L120</f>
        <v>0</v>
      </c>
      <c r="M119" s="120">
        <f aca="true" t="shared" si="32" ref="M119:M128">K119+L119</f>
        <v>22560.02099</v>
      </c>
      <c r="N119" s="203">
        <f>N126+N164+N120</f>
        <v>0</v>
      </c>
      <c r="O119" s="120">
        <f aca="true" t="shared" si="33" ref="O119:O128">M119+N119</f>
        <v>22560.02099</v>
      </c>
      <c r="P119" s="203">
        <f>P126+P164+P120</f>
        <v>0</v>
      </c>
      <c r="Q119" s="120">
        <f aca="true" t="shared" si="34" ref="Q119:Q128">O119+P119</f>
        <v>22560.02099</v>
      </c>
      <c r="R119" s="203">
        <f>R126+R164+R120</f>
        <v>18655</v>
      </c>
      <c r="S119" s="319">
        <f aca="true" t="shared" si="35" ref="S119:T128">Q119+R119</f>
        <v>41215.020990000005</v>
      </c>
      <c r="T119" s="319">
        <f>T120+T126+T164</f>
        <v>7572.717779999999</v>
      </c>
      <c r="U119" s="319">
        <f t="shared" si="20"/>
        <v>18.37368415228362</v>
      </c>
    </row>
    <row r="120" spans="1:21" s="199" customFormat="1" ht="15" customHeight="1">
      <c r="A120" s="88" t="s">
        <v>266</v>
      </c>
      <c r="B120" s="117" t="s">
        <v>418</v>
      </c>
      <c r="C120" s="149" t="s">
        <v>259</v>
      </c>
      <c r="D120" s="149" t="s">
        <v>262</v>
      </c>
      <c r="E120" s="150"/>
      <c r="F120" s="149"/>
      <c r="G120" s="126">
        <f aca="true" t="shared" si="36" ref="G120:R124">G121</f>
        <v>6.9</v>
      </c>
      <c r="H120" s="126">
        <f t="shared" si="36"/>
        <v>0.5</v>
      </c>
      <c r="I120" s="120">
        <f t="shared" si="19"/>
        <v>7.4</v>
      </c>
      <c r="J120" s="126">
        <f t="shared" si="36"/>
        <v>0</v>
      </c>
      <c r="K120" s="120">
        <f t="shared" si="31"/>
        <v>7.4</v>
      </c>
      <c r="L120" s="126">
        <f t="shared" si="36"/>
        <v>0</v>
      </c>
      <c r="M120" s="120">
        <f t="shared" si="32"/>
        <v>7.4</v>
      </c>
      <c r="N120" s="126">
        <f t="shared" si="36"/>
        <v>0</v>
      </c>
      <c r="O120" s="120">
        <f t="shared" si="33"/>
        <v>7.4</v>
      </c>
      <c r="P120" s="126">
        <f t="shared" si="36"/>
        <v>0</v>
      </c>
      <c r="Q120" s="120">
        <f t="shared" si="34"/>
        <v>7.4</v>
      </c>
      <c r="R120" s="126">
        <f t="shared" si="36"/>
        <v>0</v>
      </c>
      <c r="S120" s="319">
        <f t="shared" si="35"/>
        <v>7.4</v>
      </c>
      <c r="T120" s="319">
        <f t="shared" si="35"/>
        <v>7.4</v>
      </c>
      <c r="U120" s="319">
        <f t="shared" si="20"/>
        <v>100</v>
      </c>
    </row>
    <row r="121" spans="1:21" s="185" customFormat="1" ht="29.25" customHeight="1">
      <c r="A121" s="182" t="s">
        <v>209</v>
      </c>
      <c r="B121" s="129" t="s">
        <v>418</v>
      </c>
      <c r="C121" s="161" t="s">
        <v>259</v>
      </c>
      <c r="D121" s="161" t="s">
        <v>262</v>
      </c>
      <c r="E121" s="131" t="s">
        <v>443</v>
      </c>
      <c r="F121" s="161"/>
      <c r="G121" s="133">
        <f t="shared" si="36"/>
        <v>6.9</v>
      </c>
      <c r="H121" s="133">
        <f t="shared" si="36"/>
        <v>0.5</v>
      </c>
      <c r="I121" s="120">
        <f t="shared" si="19"/>
        <v>7.4</v>
      </c>
      <c r="J121" s="133">
        <f t="shared" si="36"/>
        <v>0</v>
      </c>
      <c r="K121" s="120">
        <f t="shared" si="31"/>
        <v>7.4</v>
      </c>
      <c r="L121" s="133">
        <f t="shared" si="36"/>
        <v>0</v>
      </c>
      <c r="M121" s="120">
        <f t="shared" si="32"/>
        <v>7.4</v>
      </c>
      <c r="N121" s="133">
        <f t="shared" si="36"/>
        <v>0</v>
      </c>
      <c r="O121" s="120">
        <f t="shared" si="33"/>
        <v>7.4</v>
      </c>
      <c r="P121" s="133">
        <f t="shared" si="36"/>
        <v>0</v>
      </c>
      <c r="Q121" s="120">
        <f t="shared" si="34"/>
        <v>7.4</v>
      </c>
      <c r="R121" s="133">
        <f t="shared" si="36"/>
        <v>0</v>
      </c>
      <c r="S121" s="319">
        <f t="shared" si="35"/>
        <v>7.4</v>
      </c>
      <c r="T121" s="319">
        <f t="shared" si="35"/>
        <v>7.4</v>
      </c>
      <c r="U121" s="319">
        <f t="shared" si="20"/>
        <v>100</v>
      </c>
    </row>
    <row r="122" spans="1:21" s="173" customFormat="1" ht="52.5" customHeight="1">
      <c r="A122" s="162" t="s">
        <v>477</v>
      </c>
      <c r="B122" s="135" t="s">
        <v>418</v>
      </c>
      <c r="C122" s="153" t="s">
        <v>259</v>
      </c>
      <c r="D122" s="153" t="s">
        <v>262</v>
      </c>
      <c r="E122" s="137" t="s">
        <v>446</v>
      </c>
      <c r="F122" s="153"/>
      <c r="G122" s="138">
        <f t="shared" si="36"/>
        <v>6.9</v>
      </c>
      <c r="H122" s="138">
        <f t="shared" si="36"/>
        <v>0.5</v>
      </c>
      <c r="I122" s="120">
        <f t="shared" si="19"/>
        <v>7.4</v>
      </c>
      <c r="J122" s="138">
        <f t="shared" si="36"/>
        <v>0</v>
      </c>
      <c r="K122" s="120">
        <f t="shared" si="31"/>
        <v>7.4</v>
      </c>
      <c r="L122" s="138">
        <f t="shared" si="36"/>
        <v>0</v>
      </c>
      <c r="M122" s="120">
        <f t="shared" si="32"/>
        <v>7.4</v>
      </c>
      <c r="N122" s="138">
        <f t="shared" si="36"/>
        <v>0</v>
      </c>
      <c r="O122" s="120">
        <f t="shared" si="33"/>
        <v>7.4</v>
      </c>
      <c r="P122" s="138">
        <f t="shared" si="36"/>
        <v>0</v>
      </c>
      <c r="Q122" s="120">
        <f t="shared" si="34"/>
        <v>7.4</v>
      </c>
      <c r="R122" s="138">
        <f t="shared" si="36"/>
        <v>0</v>
      </c>
      <c r="S122" s="319">
        <f t="shared" si="35"/>
        <v>7.4</v>
      </c>
      <c r="T122" s="319">
        <f t="shared" si="35"/>
        <v>7.4</v>
      </c>
      <c r="U122" s="319">
        <f t="shared" si="20"/>
        <v>100</v>
      </c>
    </row>
    <row r="123" spans="1:21" s="173" customFormat="1" ht="27.75" customHeight="1">
      <c r="A123" s="164" t="s">
        <v>197</v>
      </c>
      <c r="B123" s="140" t="s">
        <v>418</v>
      </c>
      <c r="C123" s="155" t="s">
        <v>259</v>
      </c>
      <c r="D123" s="155" t="s">
        <v>262</v>
      </c>
      <c r="E123" s="142" t="s">
        <v>446</v>
      </c>
      <c r="F123" s="184" t="s">
        <v>198</v>
      </c>
      <c r="G123" s="138">
        <f t="shared" si="36"/>
        <v>6.9</v>
      </c>
      <c r="H123" s="138">
        <f t="shared" si="36"/>
        <v>0.5</v>
      </c>
      <c r="I123" s="120">
        <f t="shared" si="19"/>
        <v>7.4</v>
      </c>
      <c r="J123" s="138">
        <f t="shared" si="36"/>
        <v>0</v>
      </c>
      <c r="K123" s="120">
        <f t="shared" si="31"/>
        <v>7.4</v>
      </c>
      <c r="L123" s="138">
        <f t="shared" si="36"/>
        <v>0</v>
      </c>
      <c r="M123" s="120">
        <f t="shared" si="32"/>
        <v>7.4</v>
      </c>
      <c r="N123" s="138">
        <f t="shared" si="36"/>
        <v>0</v>
      </c>
      <c r="O123" s="120">
        <f t="shared" si="33"/>
        <v>7.4</v>
      </c>
      <c r="P123" s="138">
        <f t="shared" si="36"/>
        <v>0</v>
      </c>
      <c r="Q123" s="120">
        <f t="shared" si="34"/>
        <v>7.4</v>
      </c>
      <c r="R123" s="138">
        <f t="shared" si="36"/>
        <v>0</v>
      </c>
      <c r="S123" s="319">
        <f t="shared" si="35"/>
        <v>7.4</v>
      </c>
      <c r="T123" s="319">
        <f t="shared" si="35"/>
        <v>7.4</v>
      </c>
      <c r="U123" s="319">
        <f t="shared" si="20"/>
        <v>100</v>
      </c>
    </row>
    <row r="124" spans="1:21" s="173" customFormat="1" ht="27" customHeight="1">
      <c r="A124" s="139" t="s">
        <v>199</v>
      </c>
      <c r="B124" s="140" t="s">
        <v>418</v>
      </c>
      <c r="C124" s="155" t="s">
        <v>259</v>
      </c>
      <c r="D124" s="155" t="s">
        <v>262</v>
      </c>
      <c r="E124" s="142" t="s">
        <v>446</v>
      </c>
      <c r="F124" s="184" t="s">
        <v>466</v>
      </c>
      <c r="G124" s="138">
        <f t="shared" si="36"/>
        <v>6.9</v>
      </c>
      <c r="H124" s="138">
        <f t="shared" si="36"/>
        <v>0.5</v>
      </c>
      <c r="I124" s="120">
        <f t="shared" si="19"/>
        <v>7.4</v>
      </c>
      <c r="J124" s="138">
        <f t="shared" si="36"/>
        <v>0</v>
      </c>
      <c r="K124" s="120">
        <f t="shared" si="31"/>
        <v>7.4</v>
      </c>
      <c r="L124" s="138">
        <f t="shared" si="36"/>
        <v>0</v>
      </c>
      <c r="M124" s="120">
        <f t="shared" si="32"/>
        <v>7.4</v>
      </c>
      <c r="N124" s="138">
        <f t="shared" si="36"/>
        <v>0</v>
      </c>
      <c r="O124" s="120">
        <f t="shared" si="33"/>
        <v>7.4</v>
      </c>
      <c r="P124" s="138">
        <f t="shared" si="36"/>
        <v>0</v>
      </c>
      <c r="Q124" s="120">
        <f t="shared" si="34"/>
        <v>7.4</v>
      </c>
      <c r="R124" s="138">
        <f t="shared" si="36"/>
        <v>0</v>
      </c>
      <c r="S124" s="319">
        <f t="shared" si="35"/>
        <v>7.4</v>
      </c>
      <c r="T124" s="319">
        <f t="shared" si="35"/>
        <v>7.4</v>
      </c>
      <c r="U124" s="319">
        <f t="shared" si="20"/>
        <v>100</v>
      </c>
    </row>
    <row r="125" spans="1:21" ht="25.5" customHeight="1" hidden="1">
      <c r="A125" s="165" t="s">
        <v>375</v>
      </c>
      <c r="B125" s="140" t="s">
        <v>418</v>
      </c>
      <c r="C125" s="175" t="s">
        <v>259</v>
      </c>
      <c r="D125" s="175" t="s">
        <v>262</v>
      </c>
      <c r="E125" s="147" t="s">
        <v>446</v>
      </c>
      <c r="F125" s="175" t="s">
        <v>275</v>
      </c>
      <c r="G125" s="144">
        <v>6.9</v>
      </c>
      <c r="H125" s="144">
        <v>0.5</v>
      </c>
      <c r="I125" s="120">
        <f t="shared" si="19"/>
        <v>7.4</v>
      </c>
      <c r="J125" s="144"/>
      <c r="K125" s="120">
        <f t="shared" si="31"/>
        <v>7.4</v>
      </c>
      <c r="L125" s="144"/>
      <c r="M125" s="120">
        <f t="shared" si="32"/>
        <v>7.4</v>
      </c>
      <c r="N125" s="144"/>
      <c r="O125" s="120">
        <f t="shared" si="33"/>
        <v>7.4</v>
      </c>
      <c r="P125" s="144"/>
      <c r="Q125" s="120">
        <f t="shared" si="34"/>
        <v>7.4</v>
      </c>
      <c r="R125" s="144"/>
      <c r="S125" s="319">
        <f t="shared" si="35"/>
        <v>7.4</v>
      </c>
      <c r="T125" s="319">
        <v>7.4</v>
      </c>
      <c r="U125" s="319">
        <f t="shared" si="20"/>
        <v>100</v>
      </c>
    </row>
    <row r="126" spans="1:21" s="1" customFormat="1" ht="15" customHeight="1">
      <c r="A126" s="212" t="s">
        <v>255</v>
      </c>
      <c r="B126" s="213" t="s">
        <v>418</v>
      </c>
      <c r="C126" s="187" t="s">
        <v>259</v>
      </c>
      <c r="D126" s="187" t="s">
        <v>261</v>
      </c>
      <c r="E126" s="8"/>
      <c r="F126" s="187"/>
      <c r="G126" s="214">
        <f>G127+G159</f>
        <v>19109.8</v>
      </c>
      <c r="H126" s="214">
        <f>H127+H159</f>
        <v>3442.3709900000003</v>
      </c>
      <c r="I126" s="120">
        <f t="shared" si="19"/>
        <v>22552.17099</v>
      </c>
      <c r="J126" s="214">
        <f>J127+J159</f>
        <v>0</v>
      </c>
      <c r="K126" s="120">
        <f t="shared" si="31"/>
        <v>22552.17099</v>
      </c>
      <c r="L126" s="214">
        <f>L127+L159</f>
        <v>0</v>
      </c>
      <c r="M126" s="120">
        <f t="shared" si="32"/>
        <v>22552.17099</v>
      </c>
      <c r="N126" s="214">
        <f>N127+N159</f>
        <v>0</v>
      </c>
      <c r="O126" s="120">
        <f t="shared" si="33"/>
        <v>22552.17099</v>
      </c>
      <c r="P126" s="214">
        <f>P127+P159</f>
        <v>0</v>
      </c>
      <c r="Q126" s="120">
        <f t="shared" si="34"/>
        <v>22552.17099</v>
      </c>
      <c r="R126" s="214">
        <f>R127+R159</f>
        <v>18655</v>
      </c>
      <c r="S126" s="323">
        <f>S127+S159</f>
        <v>41207.17099</v>
      </c>
      <c r="T126" s="323">
        <f>T127+T159</f>
        <v>7564.86778</v>
      </c>
      <c r="U126" s="319">
        <f t="shared" si="20"/>
        <v>18.358134271910618</v>
      </c>
    </row>
    <row r="127" spans="1:21" s="173" customFormat="1" ht="42" customHeight="1">
      <c r="A127" s="160" t="s">
        <v>320</v>
      </c>
      <c r="B127" s="129" t="s">
        <v>418</v>
      </c>
      <c r="C127" s="130" t="s">
        <v>259</v>
      </c>
      <c r="D127" s="130" t="s">
        <v>261</v>
      </c>
      <c r="E127" s="131" t="s">
        <v>479</v>
      </c>
      <c r="F127" s="130"/>
      <c r="G127" s="10">
        <f>G128</f>
        <v>2893.1</v>
      </c>
      <c r="H127" s="215">
        <f>H128</f>
        <v>3442.3709900000003</v>
      </c>
      <c r="I127" s="177">
        <f t="shared" si="19"/>
        <v>6335.47099</v>
      </c>
      <c r="J127" s="215">
        <f>J128</f>
        <v>0</v>
      </c>
      <c r="K127" s="177">
        <f t="shared" si="31"/>
        <v>6335.47099</v>
      </c>
      <c r="L127" s="215">
        <f>L128</f>
        <v>0</v>
      </c>
      <c r="M127" s="177">
        <f t="shared" si="32"/>
        <v>6335.47099</v>
      </c>
      <c r="N127" s="215">
        <f>N128</f>
        <v>0</v>
      </c>
      <c r="O127" s="177">
        <f t="shared" si="33"/>
        <v>6335.47099</v>
      </c>
      <c r="P127" s="215">
        <f>P128</f>
        <v>0</v>
      </c>
      <c r="Q127" s="177">
        <f t="shared" si="34"/>
        <v>6335.47099</v>
      </c>
      <c r="R127" s="215">
        <f>R128+R154</f>
        <v>18655</v>
      </c>
      <c r="S127" s="324">
        <f>S128+S154</f>
        <v>24990.47099</v>
      </c>
      <c r="T127" s="324">
        <f>T128+T154</f>
        <v>7564.86778</v>
      </c>
      <c r="U127" s="319">
        <f t="shared" si="20"/>
        <v>30.2710092299865</v>
      </c>
    </row>
    <row r="128" spans="1:21" s="173" customFormat="1" ht="48" customHeight="1">
      <c r="A128" s="216" t="s">
        <v>321</v>
      </c>
      <c r="B128" s="140" t="s">
        <v>418</v>
      </c>
      <c r="C128" s="217" t="s">
        <v>259</v>
      </c>
      <c r="D128" s="217" t="s">
        <v>261</v>
      </c>
      <c r="E128" s="137" t="s">
        <v>322</v>
      </c>
      <c r="F128" s="217"/>
      <c r="G128" s="163">
        <f>G129</f>
        <v>2893.1</v>
      </c>
      <c r="H128" s="163">
        <f>H129</f>
        <v>3442.3709900000003</v>
      </c>
      <c r="I128" s="120">
        <f t="shared" si="19"/>
        <v>6335.47099</v>
      </c>
      <c r="J128" s="163">
        <f>J129</f>
        <v>0</v>
      </c>
      <c r="K128" s="120">
        <f t="shared" si="31"/>
        <v>6335.47099</v>
      </c>
      <c r="L128" s="163">
        <f>L129</f>
        <v>0</v>
      </c>
      <c r="M128" s="120">
        <f t="shared" si="32"/>
        <v>6335.47099</v>
      </c>
      <c r="N128" s="163">
        <f>N129</f>
        <v>0</v>
      </c>
      <c r="O128" s="120">
        <f t="shared" si="33"/>
        <v>6335.47099</v>
      </c>
      <c r="P128" s="163">
        <f>P129</f>
        <v>0</v>
      </c>
      <c r="Q128" s="120">
        <f t="shared" si="34"/>
        <v>6335.47099</v>
      </c>
      <c r="R128" s="163">
        <f>R129</f>
        <v>0</v>
      </c>
      <c r="S128" s="319">
        <f t="shared" si="35"/>
        <v>6335.47099</v>
      </c>
      <c r="T128" s="319">
        <f>T129</f>
        <v>4325.68478</v>
      </c>
      <c r="U128" s="319">
        <f t="shared" si="20"/>
        <v>68.27724074228615</v>
      </c>
    </row>
    <row r="129" spans="1:21" s="173" customFormat="1" ht="48" customHeight="1">
      <c r="A129" s="218" t="s">
        <v>224</v>
      </c>
      <c r="B129" s="219" t="s">
        <v>418</v>
      </c>
      <c r="C129" s="220" t="s">
        <v>259</v>
      </c>
      <c r="D129" s="220" t="s">
        <v>261</v>
      </c>
      <c r="E129" s="8" t="s">
        <v>322</v>
      </c>
      <c r="F129" s="217"/>
      <c r="G129" s="163">
        <f>G130+G134+G138+G145</f>
        <v>2893.1</v>
      </c>
      <c r="H129" s="221">
        <f aca="true" t="shared" si="37" ref="H129:S129">H130+H134+H138+H145+H146+H150</f>
        <v>3442.3709900000003</v>
      </c>
      <c r="I129" s="221">
        <f t="shared" si="37"/>
        <v>6335.47099</v>
      </c>
      <c r="J129" s="221">
        <f t="shared" si="37"/>
        <v>0</v>
      </c>
      <c r="K129" s="221">
        <f t="shared" si="37"/>
        <v>6335.47099</v>
      </c>
      <c r="L129" s="221">
        <f t="shared" si="37"/>
        <v>0</v>
      </c>
      <c r="M129" s="221">
        <f t="shared" si="37"/>
        <v>6335.47099</v>
      </c>
      <c r="N129" s="221">
        <f t="shared" si="37"/>
        <v>0</v>
      </c>
      <c r="O129" s="221">
        <f t="shared" si="37"/>
        <v>6335.47099</v>
      </c>
      <c r="P129" s="221">
        <f t="shared" si="37"/>
        <v>0</v>
      </c>
      <c r="Q129" s="221">
        <f t="shared" si="37"/>
        <v>6335.47099</v>
      </c>
      <c r="R129" s="221">
        <f t="shared" si="37"/>
        <v>0</v>
      </c>
      <c r="S129" s="325">
        <f t="shared" si="37"/>
        <v>6335.47099</v>
      </c>
      <c r="T129" s="325">
        <f>T130+T134+T138+T142+T146+T150</f>
        <v>4325.68478</v>
      </c>
      <c r="U129" s="319">
        <f t="shared" si="20"/>
        <v>68.27724074228615</v>
      </c>
    </row>
    <row r="130" spans="1:21" s="173" customFormat="1" ht="31.5" customHeight="1">
      <c r="A130" s="218" t="s">
        <v>420</v>
      </c>
      <c r="B130" s="140" t="s">
        <v>418</v>
      </c>
      <c r="C130" s="141" t="s">
        <v>259</v>
      </c>
      <c r="D130" s="141" t="s">
        <v>261</v>
      </c>
      <c r="E130" s="142" t="s">
        <v>323</v>
      </c>
      <c r="F130" s="141"/>
      <c r="G130" s="163">
        <f aca="true" t="shared" si="38" ref="G130:R132">G131</f>
        <v>500</v>
      </c>
      <c r="H130" s="163">
        <f t="shared" si="38"/>
        <v>175.9</v>
      </c>
      <c r="I130" s="120">
        <f t="shared" si="19"/>
        <v>675.9</v>
      </c>
      <c r="J130" s="163">
        <f t="shared" si="38"/>
        <v>0</v>
      </c>
      <c r="K130" s="120">
        <f aca="true" t="shared" si="39" ref="K130:K177">I130+J130</f>
        <v>675.9</v>
      </c>
      <c r="L130" s="163">
        <f t="shared" si="38"/>
        <v>0</v>
      </c>
      <c r="M130" s="120">
        <f aca="true" t="shared" si="40" ref="M130:M177">K130+L130</f>
        <v>675.9</v>
      </c>
      <c r="N130" s="163">
        <f t="shared" si="38"/>
        <v>300</v>
      </c>
      <c r="O130" s="120">
        <f aca="true" t="shared" si="41" ref="O130:O176">M130+N130</f>
        <v>975.9</v>
      </c>
      <c r="P130" s="163">
        <f t="shared" si="38"/>
        <v>0</v>
      </c>
      <c r="Q130" s="120">
        <f aca="true" t="shared" si="42" ref="Q130:Q177">O130+P130</f>
        <v>975.9</v>
      </c>
      <c r="R130" s="163">
        <f t="shared" si="38"/>
        <v>0</v>
      </c>
      <c r="S130" s="319">
        <f aca="true" t="shared" si="43" ref="S130:T176">Q130+R130</f>
        <v>975.9</v>
      </c>
      <c r="T130" s="319">
        <f>T131</f>
        <v>838.6338</v>
      </c>
      <c r="U130" s="319">
        <f t="shared" si="20"/>
        <v>85.93439901629264</v>
      </c>
    </row>
    <row r="131" spans="1:21" s="173" customFormat="1" ht="30" customHeight="1">
      <c r="A131" s="164" t="s">
        <v>197</v>
      </c>
      <c r="B131" s="140" t="s">
        <v>418</v>
      </c>
      <c r="C131" s="141" t="s">
        <v>259</v>
      </c>
      <c r="D131" s="141" t="s">
        <v>261</v>
      </c>
      <c r="E131" s="142" t="s">
        <v>323</v>
      </c>
      <c r="F131" s="141" t="s">
        <v>198</v>
      </c>
      <c r="G131" s="163">
        <f t="shared" si="38"/>
        <v>500</v>
      </c>
      <c r="H131" s="163">
        <f t="shared" si="38"/>
        <v>175.9</v>
      </c>
      <c r="I131" s="120">
        <f t="shared" si="19"/>
        <v>675.9</v>
      </c>
      <c r="J131" s="163">
        <f t="shared" si="38"/>
        <v>0</v>
      </c>
      <c r="K131" s="120">
        <f t="shared" si="39"/>
        <v>675.9</v>
      </c>
      <c r="L131" s="163">
        <f t="shared" si="38"/>
        <v>0</v>
      </c>
      <c r="M131" s="120">
        <f t="shared" si="40"/>
        <v>675.9</v>
      </c>
      <c r="N131" s="163">
        <f t="shared" si="38"/>
        <v>300</v>
      </c>
      <c r="O131" s="120">
        <f t="shared" si="41"/>
        <v>975.9</v>
      </c>
      <c r="P131" s="163">
        <f t="shared" si="38"/>
        <v>0</v>
      </c>
      <c r="Q131" s="120">
        <f t="shared" si="42"/>
        <v>975.9</v>
      </c>
      <c r="R131" s="163">
        <f t="shared" si="38"/>
        <v>0</v>
      </c>
      <c r="S131" s="319">
        <f t="shared" si="43"/>
        <v>975.9</v>
      </c>
      <c r="T131" s="319">
        <f>T132</f>
        <v>838.6338</v>
      </c>
      <c r="U131" s="319">
        <f t="shared" si="20"/>
        <v>85.93439901629264</v>
      </c>
    </row>
    <row r="132" spans="1:21" s="173" customFormat="1" ht="33" customHeight="1">
      <c r="A132" s="139" t="s">
        <v>199</v>
      </c>
      <c r="B132" s="140" t="s">
        <v>418</v>
      </c>
      <c r="C132" s="141" t="s">
        <v>259</v>
      </c>
      <c r="D132" s="141" t="s">
        <v>261</v>
      </c>
      <c r="E132" s="142" t="s">
        <v>323</v>
      </c>
      <c r="F132" s="141" t="s">
        <v>466</v>
      </c>
      <c r="G132" s="163">
        <f t="shared" si="38"/>
        <v>500</v>
      </c>
      <c r="H132" s="163">
        <f t="shared" si="38"/>
        <v>175.9</v>
      </c>
      <c r="I132" s="120">
        <f t="shared" si="19"/>
        <v>675.9</v>
      </c>
      <c r="J132" s="163">
        <f t="shared" si="38"/>
        <v>0</v>
      </c>
      <c r="K132" s="120">
        <f t="shared" si="39"/>
        <v>675.9</v>
      </c>
      <c r="L132" s="163">
        <f t="shared" si="38"/>
        <v>0</v>
      </c>
      <c r="M132" s="120">
        <f t="shared" si="40"/>
        <v>675.9</v>
      </c>
      <c r="N132" s="163">
        <f t="shared" si="38"/>
        <v>300</v>
      </c>
      <c r="O132" s="120">
        <f t="shared" si="41"/>
        <v>975.9</v>
      </c>
      <c r="P132" s="163">
        <f t="shared" si="38"/>
        <v>0</v>
      </c>
      <c r="Q132" s="120">
        <f t="shared" si="42"/>
        <v>975.9</v>
      </c>
      <c r="R132" s="163">
        <f t="shared" si="38"/>
        <v>0</v>
      </c>
      <c r="S132" s="319">
        <f t="shared" si="43"/>
        <v>975.9</v>
      </c>
      <c r="T132" s="319">
        <f>T133</f>
        <v>838.6338</v>
      </c>
      <c r="U132" s="319">
        <f t="shared" si="20"/>
        <v>85.93439901629264</v>
      </c>
    </row>
    <row r="133" spans="1:21" s="188" customFormat="1" ht="30" customHeight="1" hidden="1">
      <c r="A133" s="165" t="s">
        <v>375</v>
      </c>
      <c r="B133" s="140" t="s">
        <v>418</v>
      </c>
      <c r="C133" s="146" t="s">
        <v>259</v>
      </c>
      <c r="D133" s="146" t="s">
        <v>261</v>
      </c>
      <c r="E133" s="205" t="s">
        <v>323</v>
      </c>
      <c r="F133" s="146" t="s">
        <v>275</v>
      </c>
      <c r="G133" s="222">
        <v>500</v>
      </c>
      <c r="H133" s="222">
        <v>175.9</v>
      </c>
      <c r="I133" s="120">
        <f t="shared" si="19"/>
        <v>675.9</v>
      </c>
      <c r="J133" s="222"/>
      <c r="K133" s="120">
        <f t="shared" si="39"/>
        <v>675.9</v>
      </c>
      <c r="L133" s="222"/>
      <c r="M133" s="120">
        <f t="shared" si="40"/>
        <v>675.9</v>
      </c>
      <c r="N133" s="222">
        <v>300</v>
      </c>
      <c r="O133" s="120">
        <f t="shared" si="41"/>
        <v>975.9</v>
      </c>
      <c r="P133" s="222"/>
      <c r="Q133" s="120">
        <f t="shared" si="42"/>
        <v>975.9</v>
      </c>
      <c r="R133" s="222"/>
      <c r="S133" s="319">
        <f t="shared" si="43"/>
        <v>975.9</v>
      </c>
      <c r="T133" s="319">
        <v>838.6338</v>
      </c>
      <c r="U133" s="319">
        <f t="shared" si="20"/>
        <v>85.93439901629264</v>
      </c>
    </row>
    <row r="134" spans="1:21" s="1" customFormat="1" ht="30" customHeight="1">
      <c r="A134" s="164" t="s">
        <v>225</v>
      </c>
      <c r="B134" s="140" t="s">
        <v>418</v>
      </c>
      <c r="C134" s="141" t="s">
        <v>259</v>
      </c>
      <c r="D134" s="141" t="s">
        <v>261</v>
      </c>
      <c r="E134" s="142" t="s">
        <v>324</v>
      </c>
      <c r="F134" s="141"/>
      <c r="G134" s="148">
        <f aca="true" t="shared" si="44" ref="G134:R136">G135</f>
        <v>1837.1</v>
      </c>
      <c r="H134" s="148">
        <f t="shared" si="44"/>
        <v>1327.47099</v>
      </c>
      <c r="I134" s="120">
        <f t="shared" si="19"/>
        <v>3164.57099</v>
      </c>
      <c r="J134" s="148">
        <f t="shared" si="44"/>
        <v>0</v>
      </c>
      <c r="K134" s="120">
        <f t="shared" si="39"/>
        <v>3164.57099</v>
      </c>
      <c r="L134" s="148">
        <f t="shared" si="44"/>
        <v>0</v>
      </c>
      <c r="M134" s="120">
        <f t="shared" si="40"/>
        <v>3164.57099</v>
      </c>
      <c r="N134" s="148">
        <f t="shared" si="44"/>
        <v>-300</v>
      </c>
      <c r="O134" s="120">
        <f t="shared" si="41"/>
        <v>2864.57099</v>
      </c>
      <c r="P134" s="148">
        <f t="shared" si="44"/>
        <v>0</v>
      </c>
      <c r="Q134" s="120">
        <f t="shared" si="42"/>
        <v>2864.57099</v>
      </c>
      <c r="R134" s="148">
        <f t="shared" si="44"/>
        <v>0</v>
      </c>
      <c r="S134" s="319">
        <f t="shared" si="43"/>
        <v>2864.57099</v>
      </c>
      <c r="T134" s="319">
        <f>T135</f>
        <v>1864.75798</v>
      </c>
      <c r="U134" s="319">
        <f t="shared" si="20"/>
        <v>65.09728634792884</v>
      </c>
    </row>
    <row r="135" spans="1:21" s="1" customFormat="1" ht="30" customHeight="1">
      <c r="A135" s="164" t="s">
        <v>197</v>
      </c>
      <c r="B135" s="140" t="s">
        <v>418</v>
      </c>
      <c r="C135" s="141" t="s">
        <v>259</v>
      </c>
      <c r="D135" s="141" t="s">
        <v>261</v>
      </c>
      <c r="E135" s="142" t="s">
        <v>324</v>
      </c>
      <c r="F135" s="141" t="s">
        <v>198</v>
      </c>
      <c r="G135" s="148">
        <f t="shared" si="44"/>
        <v>1837.1</v>
      </c>
      <c r="H135" s="148">
        <f t="shared" si="44"/>
        <v>1327.47099</v>
      </c>
      <c r="I135" s="120">
        <f t="shared" si="19"/>
        <v>3164.57099</v>
      </c>
      <c r="J135" s="148">
        <f t="shared" si="44"/>
        <v>0</v>
      </c>
      <c r="K135" s="120">
        <f t="shared" si="39"/>
        <v>3164.57099</v>
      </c>
      <c r="L135" s="148">
        <f t="shared" si="44"/>
        <v>0</v>
      </c>
      <c r="M135" s="120">
        <f t="shared" si="40"/>
        <v>3164.57099</v>
      </c>
      <c r="N135" s="148">
        <f t="shared" si="44"/>
        <v>-300</v>
      </c>
      <c r="O135" s="120">
        <f t="shared" si="41"/>
        <v>2864.57099</v>
      </c>
      <c r="P135" s="148">
        <f t="shared" si="44"/>
        <v>0</v>
      </c>
      <c r="Q135" s="120">
        <f t="shared" si="42"/>
        <v>2864.57099</v>
      </c>
      <c r="R135" s="148">
        <f t="shared" si="44"/>
        <v>0</v>
      </c>
      <c r="S135" s="319">
        <f t="shared" si="43"/>
        <v>2864.57099</v>
      </c>
      <c r="T135" s="319">
        <f>T136</f>
        <v>1864.75798</v>
      </c>
      <c r="U135" s="319">
        <f t="shared" si="20"/>
        <v>65.09728634792884</v>
      </c>
    </row>
    <row r="136" spans="1:21" s="1" customFormat="1" ht="30" customHeight="1">
      <c r="A136" s="139" t="s">
        <v>199</v>
      </c>
      <c r="B136" s="140" t="s">
        <v>418</v>
      </c>
      <c r="C136" s="141" t="s">
        <v>259</v>
      </c>
      <c r="D136" s="141" t="s">
        <v>261</v>
      </c>
      <c r="E136" s="142" t="s">
        <v>324</v>
      </c>
      <c r="F136" s="141" t="s">
        <v>466</v>
      </c>
      <c r="G136" s="148">
        <f t="shared" si="44"/>
        <v>1837.1</v>
      </c>
      <c r="H136" s="148">
        <f t="shared" si="44"/>
        <v>1327.47099</v>
      </c>
      <c r="I136" s="120">
        <f t="shared" si="19"/>
        <v>3164.57099</v>
      </c>
      <c r="J136" s="148">
        <f t="shared" si="44"/>
        <v>0</v>
      </c>
      <c r="K136" s="120">
        <f t="shared" si="39"/>
        <v>3164.57099</v>
      </c>
      <c r="L136" s="148">
        <f t="shared" si="44"/>
        <v>0</v>
      </c>
      <c r="M136" s="120">
        <f t="shared" si="40"/>
        <v>3164.57099</v>
      </c>
      <c r="N136" s="148">
        <f t="shared" si="44"/>
        <v>-300</v>
      </c>
      <c r="O136" s="120">
        <f t="shared" si="41"/>
        <v>2864.57099</v>
      </c>
      <c r="P136" s="148">
        <f t="shared" si="44"/>
        <v>0</v>
      </c>
      <c r="Q136" s="120">
        <f t="shared" si="42"/>
        <v>2864.57099</v>
      </c>
      <c r="R136" s="148">
        <f t="shared" si="44"/>
        <v>0</v>
      </c>
      <c r="S136" s="319">
        <f t="shared" si="43"/>
        <v>2864.57099</v>
      </c>
      <c r="T136" s="319">
        <f>T137</f>
        <v>1864.75798</v>
      </c>
      <c r="U136" s="319">
        <f t="shared" si="20"/>
        <v>65.09728634792884</v>
      </c>
    </row>
    <row r="137" spans="1:21" ht="27" customHeight="1" hidden="1">
      <c r="A137" s="165" t="s">
        <v>375</v>
      </c>
      <c r="B137" s="140" t="s">
        <v>418</v>
      </c>
      <c r="C137" s="146" t="s">
        <v>259</v>
      </c>
      <c r="D137" s="146" t="s">
        <v>261</v>
      </c>
      <c r="E137" s="205" t="s">
        <v>324</v>
      </c>
      <c r="F137" s="146" t="s">
        <v>275</v>
      </c>
      <c r="G137" s="223">
        <v>1837.1</v>
      </c>
      <c r="H137" s="224">
        <v>1327.47099</v>
      </c>
      <c r="I137" s="177">
        <f t="shared" si="19"/>
        <v>3164.57099</v>
      </c>
      <c r="J137" s="224"/>
      <c r="K137" s="177">
        <f t="shared" si="39"/>
        <v>3164.57099</v>
      </c>
      <c r="L137" s="224"/>
      <c r="M137" s="177">
        <f t="shared" si="40"/>
        <v>3164.57099</v>
      </c>
      <c r="N137" s="224">
        <v>-300</v>
      </c>
      <c r="O137" s="177">
        <f t="shared" si="41"/>
        <v>2864.57099</v>
      </c>
      <c r="P137" s="224"/>
      <c r="Q137" s="177">
        <f t="shared" si="42"/>
        <v>2864.57099</v>
      </c>
      <c r="R137" s="224"/>
      <c r="S137" s="319">
        <f t="shared" si="43"/>
        <v>2864.57099</v>
      </c>
      <c r="T137" s="319">
        <v>1864.75798</v>
      </c>
      <c r="U137" s="319">
        <f t="shared" si="20"/>
        <v>65.09728634792884</v>
      </c>
    </row>
    <row r="138" spans="1:21" s="1" customFormat="1" ht="27" customHeight="1">
      <c r="A138" s="179" t="s">
        <v>226</v>
      </c>
      <c r="B138" s="140" t="s">
        <v>418</v>
      </c>
      <c r="C138" s="141" t="s">
        <v>259</v>
      </c>
      <c r="D138" s="141" t="s">
        <v>261</v>
      </c>
      <c r="E138" s="142" t="s">
        <v>325</v>
      </c>
      <c r="F138" s="141"/>
      <c r="G138" s="148">
        <f aca="true" t="shared" si="45" ref="G138:R140">G139</f>
        <v>46</v>
      </c>
      <c r="H138" s="148">
        <f t="shared" si="45"/>
        <v>49</v>
      </c>
      <c r="I138" s="120">
        <f t="shared" si="19"/>
        <v>95</v>
      </c>
      <c r="J138" s="148">
        <f t="shared" si="45"/>
        <v>0</v>
      </c>
      <c r="K138" s="120">
        <f t="shared" si="39"/>
        <v>95</v>
      </c>
      <c r="L138" s="148">
        <f t="shared" si="45"/>
        <v>0</v>
      </c>
      <c r="M138" s="120">
        <f t="shared" si="40"/>
        <v>95</v>
      </c>
      <c r="N138" s="148">
        <f t="shared" si="45"/>
        <v>0</v>
      </c>
      <c r="O138" s="120">
        <f t="shared" si="41"/>
        <v>95</v>
      </c>
      <c r="P138" s="148">
        <f t="shared" si="45"/>
        <v>0</v>
      </c>
      <c r="Q138" s="120">
        <f t="shared" si="42"/>
        <v>95</v>
      </c>
      <c r="R138" s="148">
        <f t="shared" si="45"/>
        <v>0</v>
      </c>
      <c r="S138" s="319">
        <f t="shared" si="43"/>
        <v>95</v>
      </c>
      <c r="T138" s="319">
        <f t="shared" si="43"/>
        <v>95</v>
      </c>
      <c r="U138" s="319">
        <f aca="true" t="shared" si="46" ref="U138:U201">T138/S138*100</f>
        <v>100</v>
      </c>
    </row>
    <row r="139" spans="1:21" s="1" customFormat="1" ht="30" customHeight="1">
      <c r="A139" s="164" t="s">
        <v>197</v>
      </c>
      <c r="B139" s="140" t="s">
        <v>418</v>
      </c>
      <c r="C139" s="141" t="s">
        <v>259</v>
      </c>
      <c r="D139" s="141" t="s">
        <v>261</v>
      </c>
      <c r="E139" s="142" t="s">
        <v>325</v>
      </c>
      <c r="F139" s="141" t="s">
        <v>198</v>
      </c>
      <c r="G139" s="148">
        <f t="shared" si="45"/>
        <v>46</v>
      </c>
      <c r="H139" s="148">
        <f t="shared" si="45"/>
        <v>49</v>
      </c>
      <c r="I139" s="120">
        <f t="shared" si="19"/>
        <v>95</v>
      </c>
      <c r="J139" s="148">
        <f t="shared" si="45"/>
        <v>0</v>
      </c>
      <c r="K139" s="120">
        <f t="shared" si="39"/>
        <v>95</v>
      </c>
      <c r="L139" s="148">
        <f t="shared" si="45"/>
        <v>0</v>
      </c>
      <c r="M139" s="120">
        <f t="shared" si="40"/>
        <v>95</v>
      </c>
      <c r="N139" s="148">
        <f t="shared" si="45"/>
        <v>0</v>
      </c>
      <c r="O139" s="120">
        <f t="shared" si="41"/>
        <v>95</v>
      </c>
      <c r="P139" s="148">
        <f t="shared" si="45"/>
        <v>0</v>
      </c>
      <c r="Q139" s="120">
        <f t="shared" si="42"/>
        <v>95</v>
      </c>
      <c r="R139" s="148">
        <f t="shared" si="45"/>
        <v>0</v>
      </c>
      <c r="S139" s="319">
        <f t="shared" si="43"/>
        <v>95</v>
      </c>
      <c r="T139" s="319">
        <f t="shared" si="43"/>
        <v>95</v>
      </c>
      <c r="U139" s="319">
        <f t="shared" si="46"/>
        <v>100</v>
      </c>
    </row>
    <row r="140" spans="1:21" s="1" customFormat="1" ht="30" customHeight="1">
      <c r="A140" s="139" t="s">
        <v>199</v>
      </c>
      <c r="B140" s="140" t="s">
        <v>418</v>
      </c>
      <c r="C140" s="141" t="s">
        <v>259</v>
      </c>
      <c r="D140" s="141" t="s">
        <v>261</v>
      </c>
      <c r="E140" s="142" t="s">
        <v>325</v>
      </c>
      <c r="F140" s="141" t="s">
        <v>466</v>
      </c>
      <c r="G140" s="148">
        <f t="shared" si="45"/>
        <v>46</v>
      </c>
      <c r="H140" s="148">
        <f t="shared" si="45"/>
        <v>49</v>
      </c>
      <c r="I140" s="120">
        <f t="shared" si="19"/>
        <v>95</v>
      </c>
      <c r="J140" s="148">
        <f t="shared" si="45"/>
        <v>0</v>
      </c>
      <c r="K140" s="120">
        <f t="shared" si="39"/>
        <v>95</v>
      </c>
      <c r="L140" s="148">
        <f t="shared" si="45"/>
        <v>0</v>
      </c>
      <c r="M140" s="120">
        <f t="shared" si="40"/>
        <v>95</v>
      </c>
      <c r="N140" s="148">
        <f t="shared" si="45"/>
        <v>0</v>
      </c>
      <c r="O140" s="120">
        <f t="shared" si="41"/>
        <v>95</v>
      </c>
      <c r="P140" s="148">
        <f t="shared" si="45"/>
        <v>0</v>
      </c>
      <c r="Q140" s="120">
        <f t="shared" si="42"/>
        <v>95</v>
      </c>
      <c r="R140" s="148">
        <f t="shared" si="45"/>
        <v>0</v>
      </c>
      <c r="S140" s="319">
        <f t="shared" si="43"/>
        <v>95</v>
      </c>
      <c r="T140" s="319">
        <f t="shared" si="43"/>
        <v>95</v>
      </c>
      <c r="U140" s="319">
        <f t="shared" si="46"/>
        <v>100</v>
      </c>
    </row>
    <row r="141" spans="1:21" ht="27" customHeight="1" hidden="1">
      <c r="A141" s="165" t="s">
        <v>375</v>
      </c>
      <c r="B141" s="140" t="s">
        <v>418</v>
      </c>
      <c r="C141" s="146" t="s">
        <v>259</v>
      </c>
      <c r="D141" s="146" t="s">
        <v>261</v>
      </c>
      <c r="E141" s="205" t="s">
        <v>325</v>
      </c>
      <c r="F141" s="146" t="s">
        <v>275</v>
      </c>
      <c r="G141" s="223">
        <v>46</v>
      </c>
      <c r="H141" s="223">
        <v>49</v>
      </c>
      <c r="I141" s="120">
        <f t="shared" si="19"/>
        <v>95</v>
      </c>
      <c r="J141" s="223"/>
      <c r="K141" s="120">
        <f t="shared" si="39"/>
        <v>95</v>
      </c>
      <c r="L141" s="223"/>
      <c r="M141" s="120">
        <f t="shared" si="40"/>
        <v>95</v>
      </c>
      <c r="N141" s="223"/>
      <c r="O141" s="120">
        <f t="shared" si="41"/>
        <v>95</v>
      </c>
      <c r="P141" s="223"/>
      <c r="Q141" s="120">
        <f t="shared" si="42"/>
        <v>95</v>
      </c>
      <c r="R141" s="223"/>
      <c r="S141" s="319">
        <f t="shared" si="43"/>
        <v>95</v>
      </c>
      <c r="T141" s="319">
        <v>95</v>
      </c>
      <c r="U141" s="319">
        <f t="shared" si="46"/>
        <v>100</v>
      </c>
    </row>
    <row r="142" spans="1:21" s="1" customFormat="1" ht="27" customHeight="1">
      <c r="A142" s="179" t="s">
        <v>227</v>
      </c>
      <c r="B142" s="140" t="s">
        <v>418</v>
      </c>
      <c r="C142" s="141" t="s">
        <v>259</v>
      </c>
      <c r="D142" s="141" t="s">
        <v>261</v>
      </c>
      <c r="E142" s="142" t="s">
        <v>326</v>
      </c>
      <c r="F142" s="141"/>
      <c r="G142" s="148">
        <f aca="true" t="shared" si="47" ref="G142:R144">G143</f>
        <v>510</v>
      </c>
      <c r="H142" s="148">
        <f t="shared" si="47"/>
        <v>890</v>
      </c>
      <c r="I142" s="120">
        <f aca="true" t="shared" si="48" ref="I142:I248">G142+H142</f>
        <v>1400</v>
      </c>
      <c r="J142" s="148">
        <f t="shared" si="47"/>
        <v>0</v>
      </c>
      <c r="K142" s="120">
        <f t="shared" si="39"/>
        <v>1400</v>
      </c>
      <c r="L142" s="148">
        <f t="shared" si="47"/>
        <v>0</v>
      </c>
      <c r="M142" s="120">
        <f t="shared" si="40"/>
        <v>1400</v>
      </c>
      <c r="N142" s="148">
        <f t="shared" si="47"/>
        <v>0</v>
      </c>
      <c r="O142" s="120">
        <f t="shared" si="41"/>
        <v>1400</v>
      </c>
      <c r="P142" s="148">
        <f t="shared" si="47"/>
        <v>0</v>
      </c>
      <c r="Q142" s="120">
        <f t="shared" si="42"/>
        <v>1400</v>
      </c>
      <c r="R142" s="148">
        <f t="shared" si="47"/>
        <v>0</v>
      </c>
      <c r="S142" s="319">
        <f t="shared" si="43"/>
        <v>1400</v>
      </c>
      <c r="T142" s="319">
        <f>T143</f>
        <v>1073.293</v>
      </c>
      <c r="U142" s="319">
        <f t="shared" si="46"/>
        <v>76.66378571428571</v>
      </c>
    </row>
    <row r="143" spans="1:21" s="1" customFormat="1" ht="27" customHeight="1">
      <c r="A143" s="164" t="s">
        <v>197</v>
      </c>
      <c r="B143" s="140" t="s">
        <v>418</v>
      </c>
      <c r="C143" s="141" t="s">
        <v>259</v>
      </c>
      <c r="D143" s="141" t="s">
        <v>261</v>
      </c>
      <c r="E143" s="142" t="s">
        <v>326</v>
      </c>
      <c r="F143" s="141" t="s">
        <v>198</v>
      </c>
      <c r="G143" s="148">
        <f t="shared" si="47"/>
        <v>510</v>
      </c>
      <c r="H143" s="148">
        <f t="shared" si="47"/>
        <v>890</v>
      </c>
      <c r="I143" s="120">
        <f t="shared" si="48"/>
        <v>1400</v>
      </c>
      <c r="J143" s="148">
        <f t="shared" si="47"/>
        <v>0</v>
      </c>
      <c r="K143" s="120">
        <f t="shared" si="39"/>
        <v>1400</v>
      </c>
      <c r="L143" s="148">
        <f t="shared" si="47"/>
        <v>0</v>
      </c>
      <c r="M143" s="120">
        <f t="shared" si="40"/>
        <v>1400</v>
      </c>
      <c r="N143" s="148">
        <f t="shared" si="47"/>
        <v>0</v>
      </c>
      <c r="O143" s="120">
        <f t="shared" si="41"/>
        <v>1400</v>
      </c>
      <c r="P143" s="148">
        <f t="shared" si="47"/>
        <v>0</v>
      </c>
      <c r="Q143" s="120">
        <f t="shared" si="42"/>
        <v>1400</v>
      </c>
      <c r="R143" s="148">
        <f t="shared" si="47"/>
        <v>0</v>
      </c>
      <c r="S143" s="319">
        <f t="shared" si="43"/>
        <v>1400</v>
      </c>
      <c r="T143" s="319">
        <f>T144</f>
        <v>1073.293</v>
      </c>
      <c r="U143" s="319">
        <f t="shared" si="46"/>
        <v>76.66378571428571</v>
      </c>
    </row>
    <row r="144" spans="1:21" s="1" customFormat="1" ht="27" customHeight="1">
      <c r="A144" s="139" t="s">
        <v>199</v>
      </c>
      <c r="B144" s="140" t="s">
        <v>418</v>
      </c>
      <c r="C144" s="141" t="s">
        <v>259</v>
      </c>
      <c r="D144" s="141" t="s">
        <v>261</v>
      </c>
      <c r="E144" s="142" t="s">
        <v>326</v>
      </c>
      <c r="F144" s="141" t="s">
        <v>466</v>
      </c>
      <c r="G144" s="148">
        <f t="shared" si="47"/>
        <v>510</v>
      </c>
      <c r="H144" s="148">
        <f t="shared" si="47"/>
        <v>890</v>
      </c>
      <c r="I144" s="120">
        <f t="shared" si="48"/>
        <v>1400</v>
      </c>
      <c r="J144" s="148">
        <f t="shared" si="47"/>
        <v>0</v>
      </c>
      <c r="K144" s="120">
        <f t="shared" si="39"/>
        <v>1400</v>
      </c>
      <c r="L144" s="148">
        <f t="shared" si="47"/>
        <v>0</v>
      </c>
      <c r="M144" s="120">
        <f t="shared" si="40"/>
        <v>1400</v>
      </c>
      <c r="N144" s="148">
        <f t="shared" si="47"/>
        <v>0</v>
      </c>
      <c r="O144" s="120">
        <f t="shared" si="41"/>
        <v>1400</v>
      </c>
      <c r="P144" s="148">
        <f t="shared" si="47"/>
        <v>0</v>
      </c>
      <c r="Q144" s="120">
        <f t="shared" si="42"/>
        <v>1400</v>
      </c>
      <c r="R144" s="148">
        <f t="shared" si="47"/>
        <v>0</v>
      </c>
      <c r="S144" s="319">
        <f t="shared" si="43"/>
        <v>1400</v>
      </c>
      <c r="T144" s="319">
        <f>T145</f>
        <v>1073.293</v>
      </c>
      <c r="U144" s="319">
        <f t="shared" si="46"/>
        <v>76.66378571428571</v>
      </c>
    </row>
    <row r="145" spans="1:21" s="1" customFormat="1" ht="27" customHeight="1" hidden="1">
      <c r="A145" s="165" t="s">
        <v>375</v>
      </c>
      <c r="B145" s="140" t="s">
        <v>418</v>
      </c>
      <c r="C145" s="146" t="s">
        <v>259</v>
      </c>
      <c r="D145" s="146" t="s">
        <v>261</v>
      </c>
      <c r="E145" s="205" t="s">
        <v>326</v>
      </c>
      <c r="F145" s="146" t="s">
        <v>275</v>
      </c>
      <c r="G145" s="209">
        <v>510</v>
      </c>
      <c r="H145" s="209">
        <v>890</v>
      </c>
      <c r="I145" s="120">
        <f t="shared" si="48"/>
        <v>1400</v>
      </c>
      <c r="J145" s="209"/>
      <c r="K145" s="120">
        <f t="shared" si="39"/>
        <v>1400</v>
      </c>
      <c r="L145" s="209"/>
      <c r="M145" s="120">
        <f t="shared" si="40"/>
        <v>1400</v>
      </c>
      <c r="N145" s="209"/>
      <c r="O145" s="120">
        <f t="shared" si="41"/>
        <v>1400</v>
      </c>
      <c r="P145" s="209"/>
      <c r="Q145" s="120">
        <f t="shared" si="42"/>
        <v>1400</v>
      </c>
      <c r="R145" s="209"/>
      <c r="S145" s="319">
        <f t="shared" si="43"/>
        <v>1400</v>
      </c>
      <c r="T145" s="319">
        <v>1073.293</v>
      </c>
      <c r="U145" s="319">
        <f t="shared" si="46"/>
        <v>76.66378571428571</v>
      </c>
    </row>
    <row r="146" spans="1:21" s="1" customFormat="1" ht="27" customHeight="1">
      <c r="A146" s="179" t="s">
        <v>397</v>
      </c>
      <c r="B146" s="140" t="s">
        <v>418</v>
      </c>
      <c r="C146" s="141" t="s">
        <v>259</v>
      </c>
      <c r="D146" s="141" t="s">
        <v>261</v>
      </c>
      <c r="E146" s="142" t="s">
        <v>398</v>
      </c>
      <c r="F146" s="141"/>
      <c r="G146" s="148">
        <f aca="true" t="shared" si="49" ref="G146:R148">G147</f>
        <v>0</v>
      </c>
      <c r="H146" s="148">
        <f t="shared" si="49"/>
        <v>750</v>
      </c>
      <c r="I146" s="120">
        <f t="shared" si="48"/>
        <v>750</v>
      </c>
      <c r="J146" s="148">
        <f t="shared" si="49"/>
        <v>0</v>
      </c>
      <c r="K146" s="120">
        <f t="shared" si="39"/>
        <v>750</v>
      </c>
      <c r="L146" s="148">
        <f t="shared" si="49"/>
        <v>0</v>
      </c>
      <c r="M146" s="120">
        <f t="shared" si="40"/>
        <v>750</v>
      </c>
      <c r="N146" s="148">
        <f t="shared" si="49"/>
        <v>0</v>
      </c>
      <c r="O146" s="120">
        <f t="shared" si="41"/>
        <v>750</v>
      </c>
      <c r="P146" s="148">
        <f t="shared" si="49"/>
        <v>0</v>
      </c>
      <c r="Q146" s="120">
        <f t="shared" si="42"/>
        <v>750</v>
      </c>
      <c r="R146" s="148">
        <f t="shared" si="49"/>
        <v>0</v>
      </c>
      <c r="S146" s="319">
        <f t="shared" si="43"/>
        <v>750</v>
      </c>
      <c r="T146" s="319">
        <f>T147</f>
        <v>259</v>
      </c>
      <c r="U146" s="319">
        <f t="shared" si="46"/>
        <v>34.53333333333333</v>
      </c>
    </row>
    <row r="147" spans="1:21" s="1" customFormat="1" ht="27" customHeight="1">
      <c r="A147" s="164" t="s">
        <v>197</v>
      </c>
      <c r="B147" s="140" t="s">
        <v>418</v>
      </c>
      <c r="C147" s="141" t="s">
        <v>259</v>
      </c>
      <c r="D147" s="141" t="s">
        <v>261</v>
      </c>
      <c r="E147" s="142" t="s">
        <v>398</v>
      </c>
      <c r="F147" s="141" t="s">
        <v>198</v>
      </c>
      <c r="G147" s="148">
        <f t="shared" si="49"/>
        <v>0</v>
      </c>
      <c r="H147" s="148">
        <f t="shared" si="49"/>
        <v>750</v>
      </c>
      <c r="I147" s="120">
        <f t="shared" si="48"/>
        <v>750</v>
      </c>
      <c r="J147" s="148">
        <f t="shared" si="49"/>
        <v>0</v>
      </c>
      <c r="K147" s="120">
        <f t="shared" si="39"/>
        <v>750</v>
      </c>
      <c r="L147" s="148">
        <f t="shared" si="49"/>
        <v>0</v>
      </c>
      <c r="M147" s="120">
        <f t="shared" si="40"/>
        <v>750</v>
      </c>
      <c r="N147" s="148">
        <f t="shared" si="49"/>
        <v>0</v>
      </c>
      <c r="O147" s="120">
        <f t="shared" si="41"/>
        <v>750</v>
      </c>
      <c r="P147" s="148">
        <f t="shared" si="49"/>
        <v>0</v>
      </c>
      <c r="Q147" s="120">
        <f t="shared" si="42"/>
        <v>750</v>
      </c>
      <c r="R147" s="148">
        <f t="shared" si="49"/>
        <v>0</v>
      </c>
      <c r="S147" s="319">
        <f t="shared" si="43"/>
        <v>750</v>
      </c>
      <c r="T147" s="319">
        <f>T148</f>
        <v>259</v>
      </c>
      <c r="U147" s="319">
        <f t="shared" si="46"/>
        <v>34.53333333333333</v>
      </c>
    </row>
    <row r="148" spans="1:21" s="1" customFormat="1" ht="27" customHeight="1">
      <c r="A148" s="139" t="s">
        <v>199</v>
      </c>
      <c r="B148" s="140" t="s">
        <v>418</v>
      </c>
      <c r="C148" s="141" t="s">
        <v>259</v>
      </c>
      <c r="D148" s="141" t="s">
        <v>261</v>
      </c>
      <c r="E148" s="142" t="s">
        <v>398</v>
      </c>
      <c r="F148" s="141" t="s">
        <v>466</v>
      </c>
      <c r="G148" s="148">
        <f t="shared" si="49"/>
        <v>0</v>
      </c>
      <c r="H148" s="148">
        <f t="shared" si="49"/>
        <v>750</v>
      </c>
      <c r="I148" s="120">
        <f t="shared" si="48"/>
        <v>750</v>
      </c>
      <c r="J148" s="148">
        <f t="shared" si="49"/>
        <v>0</v>
      </c>
      <c r="K148" s="120">
        <f t="shared" si="39"/>
        <v>750</v>
      </c>
      <c r="L148" s="148">
        <f t="shared" si="49"/>
        <v>0</v>
      </c>
      <c r="M148" s="120">
        <f t="shared" si="40"/>
        <v>750</v>
      </c>
      <c r="N148" s="148">
        <f t="shared" si="49"/>
        <v>0</v>
      </c>
      <c r="O148" s="120">
        <f t="shared" si="41"/>
        <v>750</v>
      </c>
      <c r="P148" s="148">
        <f t="shared" si="49"/>
        <v>0</v>
      </c>
      <c r="Q148" s="120">
        <f t="shared" si="42"/>
        <v>750</v>
      </c>
      <c r="R148" s="148">
        <f t="shared" si="49"/>
        <v>0</v>
      </c>
      <c r="S148" s="319">
        <f t="shared" si="43"/>
        <v>750</v>
      </c>
      <c r="T148" s="319">
        <f>T149</f>
        <v>259</v>
      </c>
      <c r="U148" s="319">
        <f t="shared" si="46"/>
        <v>34.53333333333333</v>
      </c>
    </row>
    <row r="149" spans="1:21" s="226" customFormat="1" ht="27" customHeight="1" hidden="1">
      <c r="A149" s="165" t="s">
        <v>375</v>
      </c>
      <c r="B149" s="186" t="s">
        <v>418</v>
      </c>
      <c r="C149" s="146" t="s">
        <v>259</v>
      </c>
      <c r="D149" s="146" t="s">
        <v>261</v>
      </c>
      <c r="E149" s="147" t="s">
        <v>398</v>
      </c>
      <c r="F149" s="146" t="s">
        <v>275</v>
      </c>
      <c r="G149" s="223">
        <v>0</v>
      </c>
      <c r="H149" s="223">
        <v>750</v>
      </c>
      <c r="I149" s="225">
        <f t="shared" si="48"/>
        <v>750</v>
      </c>
      <c r="J149" s="223"/>
      <c r="K149" s="225">
        <f t="shared" si="39"/>
        <v>750</v>
      </c>
      <c r="L149" s="223"/>
      <c r="M149" s="225">
        <f t="shared" si="40"/>
        <v>750</v>
      </c>
      <c r="N149" s="223"/>
      <c r="O149" s="225">
        <f t="shared" si="41"/>
        <v>750</v>
      </c>
      <c r="P149" s="223"/>
      <c r="Q149" s="225">
        <f t="shared" si="42"/>
        <v>750</v>
      </c>
      <c r="R149" s="223"/>
      <c r="S149" s="326">
        <f t="shared" si="43"/>
        <v>750</v>
      </c>
      <c r="T149" s="326">
        <v>259</v>
      </c>
      <c r="U149" s="319">
        <f t="shared" si="46"/>
        <v>34.53333333333333</v>
      </c>
    </row>
    <row r="150" spans="1:21" s="1" customFormat="1" ht="27" customHeight="1">
      <c r="A150" s="179" t="s">
        <v>399</v>
      </c>
      <c r="B150" s="140" t="s">
        <v>418</v>
      </c>
      <c r="C150" s="141" t="s">
        <v>259</v>
      </c>
      <c r="D150" s="141" t="s">
        <v>261</v>
      </c>
      <c r="E150" s="142" t="s">
        <v>400</v>
      </c>
      <c r="F150" s="141"/>
      <c r="G150" s="148">
        <f aca="true" t="shared" si="50" ref="G150:R152">G151</f>
        <v>0</v>
      </c>
      <c r="H150" s="148">
        <f t="shared" si="50"/>
        <v>250</v>
      </c>
      <c r="I150" s="120">
        <f t="shared" si="48"/>
        <v>250</v>
      </c>
      <c r="J150" s="148">
        <f t="shared" si="50"/>
        <v>0</v>
      </c>
      <c r="K150" s="120">
        <f t="shared" si="39"/>
        <v>250</v>
      </c>
      <c r="L150" s="148">
        <f t="shared" si="50"/>
        <v>0</v>
      </c>
      <c r="M150" s="120">
        <f t="shared" si="40"/>
        <v>250</v>
      </c>
      <c r="N150" s="148">
        <f t="shared" si="50"/>
        <v>0</v>
      </c>
      <c r="O150" s="120">
        <f t="shared" si="41"/>
        <v>250</v>
      </c>
      <c r="P150" s="148">
        <f t="shared" si="50"/>
        <v>0</v>
      </c>
      <c r="Q150" s="120">
        <f t="shared" si="42"/>
        <v>250</v>
      </c>
      <c r="R150" s="148">
        <f t="shared" si="50"/>
        <v>0</v>
      </c>
      <c r="S150" s="319">
        <f t="shared" si="43"/>
        <v>250</v>
      </c>
      <c r="T150" s="319">
        <f>T151</f>
        <v>195</v>
      </c>
      <c r="U150" s="319">
        <f t="shared" si="46"/>
        <v>78</v>
      </c>
    </row>
    <row r="151" spans="1:21" s="1" customFormat="1" ht="27" customHeight="1">
      <c r="A151" s="164" t="s">
        <v>197</v>
      </c>
      <c r="B151" s="140" t="s">
        <v>418</v>
      </c>
      <c r="C151" s="141" t="s">
        <v>259</v>
      </c>
      <c r="D151" s="141" t="s">
        <v>261</v>
      </c>
      <c r="E151" s="142" t="s">
        <v>400</v>
      </c>
      <c r="F151" s="141" t="s">
        <v>198</v>
      </c>
      <c r="G151" s="148">
        <f t="shared" si="50"/>
        <v>0</v>
      </c>
      <c r="H151" s="148">
        <f t="shared" si="50"/>
        <v>250</v>
      </c>
      <c r="I151" s="120">
        <f t="shared" si="48"/>
        <v>250</v>
      </c>
      <c r="J151" s="148">
        <f t="shared" si="50"/>
        <v>0</v>
      </c>
      <c r="K151" s="120">
        <f t="shared" si="39"/>
        <v>250</v>
      </c>
      <c r="L151" s="148">
        <f t="shared" si="50"/>
        <v>0</v>
      </c>
      <c r="M151" s="120">
        <f t="shared" si="40"/>
        <v>250</v>
      </c>
      <c r="N151" s="148">
        <f t="shared" si="50"/>
        <v>0</v>
      </c>
      <c r="O151" s="120">
        <f t="shared" si="41"/>
        <v>250</v>
      </c>
      <c r="P151" s="148">
        <f t="shared" si="50"/>
        <v>0</v>
      </c>
      <c r="Q151" s="120">
        <f t="shared" si="42"/>
        <v>250</v>
      </c>
      <c r="R151" s="148">
        <f t="shared" si="50"/>
        <v>0</v>
      </c>
      <c r="S151" s="319">
        <f t="shared" si="43"/>
        <v>250</v>
      </c>
      <c r="T151" s="319">
        <f>T152</f>
        <v>195</v>
      </c>
      <c r="U151" s="319">
        <f t="shared" si="46"/>
        <v>78</v>
      </c>
    </row>
    <row r="152" spans="1:21" s="1" customFormat="1" ht="27" customHeight="1">
      <c r="A152" s="139" t="s">
        <v>199</v>
      </c>
      <c r="B152" s="140" t="s">
        <v>418</v>
      </c>
      <c r="C152" s="141" t="s">
        <v>259</v>
      </c>
      <c r="D152" s="141" t="s">
        <v>261</v>
      </c>
      <c r="E152" s="142" t="s">
        <v>400</v>
      </c>
      <c r="F152" s="141" t="s">
        <v>466</v>
      </c>
      <c r="G152" s="148">
        <f t="shared" si="50"/>
        <v>0</v>
      </c>
      <c r="H152" s="148">
        <f t="shared" si="50"/>
        <v>250</v>
      </c>
      <c r="I152" s="120">
        <f t="shared" si="48"/>
        <v>250</v>
      </c>
      <c r="J152" s="148">
        <f t="shared" si="50"/>
        <v>0</v>
      </c>
      <c r="K152" s="120">
        <f t="shared" si="39"/>
        <v>250</v>
      </c>
      <c r="L152" s="148">
        <f t="shared" si="50"/>
        <v>0</v>
      </c>
      <c r="M152" s="120">
        <f t="shared" si="40"/>
        <v>250</v>
      </c>
      <c r="N152" s="148">
        <f t="shared" si="50"/>
        <v>0</v>
      </c>
      <c r="O152" s="120">
        <f t="shared" si="41"/>
        <v>250</v>
      </c>
      <c r="P152" s="148">
        <f t="shared" si="50"/>
        <v>0</v>
      </c>
      <c r="Q152" s="120">
        <f t="shared" si="42"/>
        <v>250</v>
      </c>
      <c r="R152" s="148">
        <f t="shared" si="50"/>
        <v>0</v>
      </c>
      <c r="S152" s="319">
        <f t="shared" si="43"/>
        <v>250</v>
      </c>
      <c r="T152" s="319">
        <f>T153</f>
        <v>195</v>
      </c>
      <c r="U152" s="319">
        <f t="shared" si="46"/>
        <v>78</v>
      </c>
    </row>
    <row r="153" spans="1:21" s="226" customFormat="1" ht="27" customHeight="1" hidden="1">
      <c r="A153" s="165" t="s">
        <v>375</v>
      </c>
      <c r="B153" s="186" t="s">
        <v>418</v>
      </c>
      <c r="C153" s="146" t="s">
        <v>259</v>
      </c>
      <c r="D153" s="146" t="s">
        <v>261</v>
      </c>
      <c r="E153" s="147" t="s">
        <v>400</v>
      </c>
      <c r="F153" s="146" t="s">
        <v>275</v>
      </c>
      <c r="G153" s="223">
        <v>0</v>
      </c>
      <c r="H153" s="223">
        <v>250</v>
      </c>
      <c r="I153" s="225">
        <f t="shared" si="48"/>
        <v>250</v>
      </c>
      <c r="J153" s="223"/>
      <c r="K153" s="225">
        <f t="shared" si="39"/>
        <v>250</v>
      </c>
      <c r="L153" s="223"/>
      <c r="M153" s="225">
        <f t="shared" si="40"/>
        <v>250</v>
      </c>
      <c r="N153" s="223"/>
      <c r="O153" s="225">
        <f t="shared" si="41"/>
        <v>250</v>
      </c>
      <c r="P153" s="223"/>
      <c r="Q153" s="225">
        <f t="shared" si="42"/>
        <v>250</v>
      </c>
      <c r="R153" s="223"/>
      <c r="S153" s="326">
        <f t="shared" si="43"/>
        <v>250</v>
      </c>
      <c r="T153" s="326">
        <v>195</v>
      </c>
      <c r="U153" s="319">
        <f t="shared" si="46"/>
        <v>78</v>
      </c>
    </row>
    <row r="154" spans="1:21" s="72" customFormat="1" ht="37.5" customHeight="1">
      <c r="A154" s="216" t="s">
        <v>546</v>
      </c>
      <c r="B154" s="69" t="s">
        <v>418</v>
      </c>
      <c r="C154" s="227" t="s">
        <v>259</v>
      </c>
      <c r="D154" s="227" t="s">
        <v>261</v>
      </c>
      <c r="E154" s="228" t="s">
        <v>547</v>
      </c>
      <c r="F154" s="227"/>
      <c r="G154" s="229"/>
      <c r="H154" s="229"/>
      <c r="I154" s="230"/>
      <c r="J154" s="229"/>
      <c r="K154" s="230"/>
      <c r="L154" s="229"/>
      <c r="M154" s="230"/>
      <c r="N154" s="229"/>
      <c r="O154" s="230"/>
      <c r="P154" s="229"/>
      <c r="Q154" s="230">
        <f>Q155</f>
        <v>0</v>
      </c>
      <c r="R154" s="230">
        <f aca="true" t="shared" si="51" ref="R154:T157">R155</f>
        <v>18655</v>
      </c>
      <c r="S154" s="327">
        <f t="shared" si="51"/>
        <v>18655</v>
      </c>
      <c r="T154" s="327">
        <f t="shared" si="51"/>
        <v>3239.183</v>
      </c>
      <c r="U154" s="319">
        <f t="shared" si="46"/>
        <v>17.363618332886627</v>
      </c>
    </row>
    <row r="155" spans="1:21" s="72" customFormat="1" ht="27" customHeight="1">
      <c r="A155" s="231" t="s">
        <v>548</v>
      </c>
      <c r="B155" s="69" t="s">
        <v>418</v>
      </c>
      <c r="C155" s="227" t="s">
        <v>549</v>
      </c>
      <c r="D155" s="227" t="s">
        <v>261</v>
      </c>
      <c r="E155" s="228" t="s">
        <v>550</v>
      </c>
      <c r="F155" s="227"/>
      <c r="G155" s="229"/>
      <c r="H155" s="229"/>
      <c r="I155" s="230"/>
      <c r="J155" s="229"/>
      <c r="K155" s="230"/>
      <c r="L155" s="229"/>
      <c r="M155" s="230"/>
      <c r="N155" s="229"/>
      <c r="O155" s="230"/>
      <c r="P155" s="229"/>
      <c r="Q155" s="230">
        <f>Q156</f>
        <v>0</v>
      </c>
      <c r="R155" s="230">
        <f t="shared" si="51"/>
        <v>18655</v>
      </c>
      <c r="S155" s="327">
        <f t="shared" si="51"/>
        <v>18655</v>
      </c>
      <c r="T155" s="327">
        <f t="shared" si="51"/>
        <v>3239.183</v>
      </c>
      <c r="U155" s="319">
        <f t="shared" si="46"/>
        <v>17.363618332886627</v>
      </c>
    </row>
    <row r="156" spans="1:21" s="72" customFormat="1" ht="27" customHeight="1">
      <c r="A156" s="164" t="s">
        <v>197</v>
      </c>
      <c r="B156" s="69" t="s">
        <v>418</v>
      </c>
      <c r="C156" s="227" t="s">
        <v>549</v>
      </c>
      <c r="D156" s="227" t="s">
        <v>261</v>
      </c>
      <c r="E156" s="228" t="s">
        <v>550</v>
      </c>
      <c r="F156" s="227" t="s">
        <v>198</v>
      </c>
      <c r="G156" s="229"/>
      <c r="H156" s="229"/>
      <c r="I156" s="230"/>
      <c r="J156" s="229"/>
      <c r="K156" s="230"/>
      <c r="L156" s="229"/>
      <c r="M156" s="230"/>
      <c r="N156" s="229"/>
      <c r="O156" s="230"/>
      <c r="P156" s="229"/>
      <c r="Q156" s="230">
        <f>Q157</f>
        <v>0</v>
      </c>
      <c r="R156" s="230">
        <f t="shared" si="51"/>
        <v>18655</v>
      </c>
      <c r="S156" s="327">
        <f t="shared" si="51"/>
        <v>18655</v>
      </c>
      <c r="T156" s="327">
        <f t="shared" si="51"/>
        <v>3239.183</v>
      </c>
      <c r="U156" s="319">
        <f t="shared" si="46"/>
        <v>17.363618332886627</v>
      </c>
    </row>
    <row r="157" spans="1:21" s="72" customFormat="1" ht="27" customHeight="1">
      <c r="A157" s="139" t="s">
        <v>199</v>
      </c>
      <c r="B157" s="69" t="s">
        <v>418</v>
      </c>
      <c r="C157" s="227" t="s">
        <v>549</v>
      </c>
      <c r="D157" s="227" t="s">
        <v>261</v>
      </c>
      <c r="E157" s="228" t="s">
        <v>550</v>
      </c>
      <c r="F157" s="227" t="s">
        <v>466</v>
      </c>
      <c r="G157" s="229"/>
      <c r="H157" s="229"/>
      <c r="I157" s="230"/>
      <c r="J157" s="229"/>
      <c r="K157" s="230"/>
      <c r="L157" s="229"/>
      <c r="M157" s="230"/>
      <c r="N157" s="229"/>
      <c r="O157" s="230"/>
      <c r="P157" s="229"/>
      <c r="Q157" s="230">
        <f>Q158</f>
        <v>0</v>
      </c>
      <c r="R157" s="230">
        <f t="shared" si="51"/>
        <v>18655</v>
      </c>
      <c r="S157" s="327">
        <f t="shared" si="51"/>
        <v>18655</v>
      </c>
      <c r="T157" s="327">
        <f t="shared" si="51"/>
        <v>3239.183</v>
      </c>
      <c r="U157" s="319">
        <f t="shared" si="46"/>
        <v>17.363618332886627</v>
      </c>
    </row>
    <row r="158" spans="1:21" s="72" customFormat="1" ht="27" customHeight="1" hidden="1">
      <c r="A158" s="165" t="s">
        <v>375</v>
      </c>
      <c r="B158" s="232" t="s">
        <v>418</v>
      </c>
      <c r="C158" s="233" t="s">
        <v>549</v>
      </c>
      <c r="D158" s="233" t="s">
        <v>261</v>
      </c>
      <c r="E158" s="234" t="s">
        <v>551</v>
      </c>
      <c r="F158" s="233" t="s">
        <v>275</v>
      </c>
      <c r="G158" s="235"/>
      <c r="H158" s="235"/>
      <c r="I158" s="236"/>
      <c r="J158" s="235"/>
      <c r="K158" s="236"/>
      <c r="L158" s="235"/>
      <c r="M158" s="236"/>
      <c r="N158" s="235"/>
      <c r="O158" s="236"/>
      <c r="P158" s="235"/>
      <c r="Q158" s="236"/>
      <c r="R158" s="235">
        <v>18655</v>
      </c>
      <c r="S158" s="328">
        <f>Q158+R158</f>
        <v>18655</v>
      </c>
      <c r="T158" s="328">
        <v>3239.183</v>
      </c>
      <c r="U158" s="319">
        <f t="shared" si="46"/>
        <v>17.363618332886627</v>
      </c>
    </row>
    <row r="159" spans="1:21" s="173" customFormat="1" ht="27" customHeight="1">
      <c r="A159" s="160" t="s">
        <v>475</v>
      </c>
      <c r="B159" s="129" t="s">
        <v>418</v>
      </c>
      <c r="C159" s="130" t="s">
        <v>259</v>
      </c>
      <c r="D159" s="130" t="s">
        <v>261</v>
      </c>
      <c r="E159" s="131" t="s">
        <v>444</v>
      </c>
      <c r="F159" s="130"/>
      <c r="G159" s="10">
        <f aca="true" t="shared" si="52" ref="G159:R162">G160</f>
        <v>16216.7</v>
      </c>
      <c r="H159" s="10">
        <f t="shared" si="52"/>
        <v>0</v>
      </c>
      <c r="I159" s="120">
        <f t="shared" si="48"/>
        <v>16216.7</v>
      </c>
      <c r="J159" s="10">
        <f t="shared" si="52"/>
        <v>0</v>
      </c>
      <c r="K159" s="120">
        <f t="shared" si="39"/>
        <v>16216.7</v>
      </c>
      <c r="L159" s="10">
        <f t="shared" si="52"/>
        <v>0</v>
      </c>
      <c r="M159" s="120">
        <f t="shared" si="40"/>
        <v>16216.7</v>
      </c>
      <c r="N159" s="10">
        <f t="shared" si="52"/>
        <v>0</v>
      </c>
      <c r="O159" s="120">
        <f t="shared" si="41"/>
        <v>16216.7</v>
      </c>
      <c r="P159" s="10">
        <f t="shared" si="52"/>
        <v>0</v>
      </c>
      <c r="Q159" s="120">
        <f t="shared" si="42"/>
        <v>16216.7</v>
      </c>
      <c r="R159" s="10">
        <f t="shared" si="52"/>
        <v>0</v>
      </c>
      <c r="S159" s="319">
        <f t="shared" si="43"/>
        <v>16216.7</v>
      </c>
      <c r="T159" s="319"/>
      <c r="U159" s="319">
        <f t="shared" si="46"/>
        <v>0</v>
      </c>
    </row>
    <row r="160" spans="1:21" s="1" customFormat="1" ht="32.25" customHeight="1">
      <c r="A160" s="179" t="s">
        <v>330</v>
      </c>
      <c r="B160" s="140" t="s">
        <v>418</v>
      </c>
      <c r="C160" s="141" t="s">
        <v>259</v>
      </c>
      <c r="D160" s="141" t="s">
        <v>261</v>
      </c>
      <c r="E160" s="142" t="s">
        <v>331</v>
      </c>
      <c r="F160" s="141"/>
      <c r="G160" s="148">
        <f t="shared" si="52"/>
        <v>16216.7</v>
      </c>
      <c r="H160" s="148">
        <f t="shared" si="52"/>
        <v>0</v>
      </c>
      <c r="I160" s="120">
        <f t="shared" si="48"/>
        <v>16216.7</v>
      </c>
      <c r="J160" s="148">
        <f t="shared" si="52"/>
        <v>0</v>
      </c>
      <c r="K160" s="120">
        <f t="shared" si="39"/>
        <v>16216.7</v>
      </c>
      <c r="L160" s="148">
        <f t="shared" si="52"/>
        <v>0</v>
      </c>
      <c r="M160" s="120">
        <f t="shared" si="40"/>
        <v>16216.7</v>
      </c>
      <c r="N160" s="148">
        <f t="shared" si="52"/>
        <v>0</v>
      </c>
      <c r="O160" s="120">
        <f t="shared" si="41"/>
        <v>16216.7</v>
      </c>
      <c r="P160" s="148">
        <f t="shared" si="52"/>
        <v>0</v>
      </c>
      <c r="Q160" s="120">
        <f t="shared" si="42"/>
        <v>16216.7</v>
      </c>
      <c r="R160" s="148">
        <f t="shared" si="52"/>
        <v>0</v>
      </c>
      <c r="S160" s="319">
        <f t="shared" si="43"/>
        <v>16216.7</v>
      </c>
      <c r="T160" s="319"/>
      <c r="U160" s="319">
        <f t="shared" si="46"/>
        <v>0</v>
      </c>
    </row>
    <row r="161" spans="1:21" s="1" customFormat="1" ht="29.25" customHeight="1">
      <c r="A161" s="139" t="s">
        <v>401</v>
      </c>
      <c r="B161" s="140" t="s">
        <v>418</v>
      </c>
      <c r="C161" s="141" t="s">
        <v>259</v>
      </c>
      <c r="D161" s="141" t="s">
        <v>261</v>
      </c>
      <c r="E161" s="142" t="s">
        <v>331</v>
      </c>
      <c r="F161" s="141" t="s">
        <v>402</v>
      </c>
      <c r="G161" s="148">
        <f t="shared" si="52"/>
        <v>16216.7</v>
      </c>
      <c r="H161" s="148">
        <f t="shared" si="52"/>
        <v>0</v>
      </c>
      <c r="I161" s="120">
        <f t="shared" si="48"/>
        <v>16216.7</v>
      </c>
      <c r="J161" s="148">
        <f t="shared" si="52"/>
        <v>0</v>
      </c>
      <c r="K161" s="120">
        <f t="shared" si="39"/>
        <v>16216.7</v>
      </c>
      <c r="L161" s="148">
        <f t="shared" si="52"/>
        <v>0</v>
      </c>
      <c r="M161" s="120">
        <f t="shared" si="40"/>
        <v>16216.7</v>
      </c>
      <c r="N161" s="148">
        <f t="shared" si="52"/>
        <v>0</v>
      </c>
      <c r="O161" s="120">
        <f t="shared" si="41"/>
        <v>16216.7</v>
      </c>
      <c r="P161" s="148">
        <f t="shared" si="52"/>
        <v>0</v>
      </c>
      <c r="Q161" s="120">
        <f t="shared" si="42"/>
        <v>16216.7</v>
      </c>
      <c r="R161" s="148">
        <f t="shared" si="52"/>
        <v>0</v>
      </c>
      <c r="S161" s="319">
        <f t="shared" si="43"/>
        <v>16216.7</v>
      </c>
      <c r="T161" s="319"/>
      <c r="U161" s="319">
        <f t="shared" si="46"/>
        <v>0</v>
      </c>
    </row>
    <row r="162" spans="1:21" s="1" customFormat="1" ht="29.25" customHeight="1">
      <c r="A162" s="139" t="s">
        <v>401</v>
      </c>
      <c r="B162" s="140" t="s">
        <v>418</v>
      </c>
      <c r="C162" s="141" t="s">
        <v>259</v>
      </c>
      <c r="D162" s="141" t="s">
        <v>261</v>
      </c>
      <c r="E162" s="142" t="s">
        <v>331</v>
      </c>
      <c r="F162" s="141" t="s">
        <v>403</v>
      </c>
      <c r="G162" s="148">
        <f t="shared" si="52"/>
        <v>16216.7</v>
      </c>
      <c r="H162" s="148">
        <f t="shared" si="52"/>
        <v>0</v>
      </c>
      <c r="I162" s="120">
        <f t="shared" si="48"/>
        <v>16216.7</v>
      </c>
      <c r="J162" s="148">
        <f t="shared" si="52"/>
        <v>0</v>
      </c>
      <c r="K162" s="120">
        <f t="shared" si="39"/>
        <v>16216.7</v>
      </c>
      <c r="L162" s="148">
        <f t="shared" si="52"/>
        <v>0</v>
      </c>
      <c r="M162" s="120">
        <f t="shared" si="40"/>
        <v>16216.7</v>
      </c>
      <c r="N162" s="148">
        <f t="shared" si="52"/>
        <v>0</v>
      </c>
      <c r="O162" s="120">
        <f t="shared" si="41"/>
        <v>16216.7</v>
      </c>
      <c r="P162" s="148">
        <f t="shared" si="52"/>
        <v>0</v>
      </c>
      <c r="Q162" s="120">
        <f t="shared" si="42"/>
        <v>16216.7</v>
      </c>
      <c r="R162" s="148">
        <f t="shared" si="52"/>
        <v>0</v>
      </c>
      <c r="S162" s="319">
        <f t="shared" si="43"/>
        <v>16216.7</v>
      </c>
      <c r="T162" s="319"/>
      <c r="U162" s="319">
        <f t="shared" si="46"/>
        <v>0</v>
      </c>
    </row>
    <row r="163" spans="1:21" s="1" customFormat="1" ht="29.25" customHeight="1" hidden="1">
      <c r="A163" s="145" t="s">
        <v>401</v>
      </c>
      <c r="B163" s="186" t="s">
        <v>418</v>
      </c>
      <c r="C163" s="146" t="s">
        <v>259</v>
      </c>
      <c r="D163" s="146" t="s">
        <v>261</v>
      </c>
      <c r="E163" s="147" t="s">
        <v>331</v>
      </c>
      <c r="F163" s="146" t="s">
        <v>403</v>
      </c>
      <c r="G163" s="223">
        <v>16216.7</v>
      </c>
      <c r="H163" s="223"/>
      <c r="I163" s="225">
        <f t="shared" si="48"/>
        <v>16216.7</v>
      </c>
      <c r="J163" s="223"/>
      <c r="K163" s="225">
        <f t="shared" si="39"/>
        <v>16216.7</v>
      </c>
      <c r="L163" s="223"/>
      <c r="M163" s="225">
        <f t="shared" si="40"/>
        <v>16216.7</v>
      </c>
      <c r="N163" s="223"/>
      <c r="O163" s="225">
        <f t="shared" si="41"/>
        <v>16216.7</v>
      </c>
      <c r="P163" s="223"/>
      <c r="Q163" s="225">
        <f t="shared" si="42"/>
        <v>16216.7</v>
      </c>
      <c r="R163" s="223"/>
      <c r="S163" s="326">
        <f t="shared" si="43"/>
        <v>16216.7</v>
      </c>
      <c r="T163" s="326"/>
      <c r="U163" s="319">
        <f t="shared" si="46"/>
        <v>0</v>
      </c>
    </row>
    <row r="164" spans="1:21" s="199" customFormat="1" ht="13.5" customHeight="1">
      <c r="A164" s="122" t="s">
        <v>252</v>
      </c>
      <c r="B164" s="117" t="s">
        <v>418</v>
      </c>
      <c r="C164" s="149" t="s">
        <v>259</v>
      </c>
      <c r="D164" s="149" t="s">
        <v>253</v>
      </c>
      <c r="E164" s="150"/>
      <c r="F164" s="149"/>
      <c r="G164" s="237">
        <f>G165+G171</f>
        <v>0.45</v>
      </c>
      <c r="H164" s="237">
        <f>H165+H171</f>
        <v>0</v>
      </c>
      <c r="I164" s="120">
        <f t="shared" si="48"/>
        <v>0.45</v>
      </c>
      <c r="J164" s="237">
        <f>J165+J171</f>
        <v>0</v>
      </c>
      <c r="K164" s="120">
        <f t="shared" si="39"/>
        <v>0.45</v>
      </c>
      <c r="L164" s="237">
        <f>L165+L171</f>
        <v>0</v>
      </c>
      <c r="M164" s="120">
        <f t="shared" si="40"/>
        <v>0.45</v>
      </c>
      <c r="N164" s="237">
        <f>N165+N171</f>
        <v>0</v>
      </c>
      <c r="O164" s="120">
        <f t="shared" si="41"/>
        <v>0.45</v>
      </c>
      <c r="P164" s="237">
        <f>P165+P171</f>
        <v>0</v>
      </c>
      <c r="Q164" s="120">
        <f t="shared" si="42"/>
        <v>0.45</v>
      </c>
      <c r="R164" s="237">
        <f>R165+R171</f>
        <v>0</v>
      </c>
      <c r="S164" s="319">
        <f t="shared" si="43"/>
        <v>0.45</v>
      </c>
      <c r="T164" s="319">
        <f t="shared" si="43"/>
        <v>0.45</v>
      </c>
      <c r="U164" s="319">
        <f t="shared" si="46"/>
        <v>100</v>
      </c>
    </row>
    <row r="165" spans="1:21" s="173" customFormat="1" ht="36" customHeight="1">
      <c r="A165" s="160" t="s">
        <v>327</v>
      </c>
      <c r="B165" s="129" t="s">
        <v>418</v>
      </c>
      <c r="C165" s="151" t="s">
        <v>259</v>
      </c>
      <c r="D165" s="151" t="s">
        <v>253</v>
      </c>
      <c r="E165" s="131" t="s">
        <v>482</v>
      </c>
      <c r="F165" s="161"/>
      <c r="G165" s="238">
        <f aca="true" t="shared" si="53" ref="G165:R169">G166</f>
        <v>0.45</v>
      </c>
      <c r="H165" s="238">
        <f t="shared" si="53"/>
        <v>0</v>
      </c>
      <c r="I165" s="120">
        <f t="shared" si="48"/>
        <v>0.45</v>
      </c>
      <c r="J165" s="238">
        <f t="shared" si="53"/>
        <v>0</v>
      </c>
      <c r="K165" s="120">
        <f t="shared" si="39"/>
        <v>0.45</v>
      </c>
      <c r="L165" s="238">
        <f t="shared" si="53"/>
        <v>0</v>
      </c>
      <c r="M165" s="120">
        <f t="shared" si="40"/>
        <v>0.45</v>
      </c>
      <c r="N165" s="238">
        <f t="shared" si="53"/>
        <v>0</v>
      </c>
      <c r="O165" s="120">
        <f t="shared" si="41"/>
        <v>0.45</v>
      </c>
      <c r="P165" s="238">
        <f t="shared" si="53"/>
        <v>0</v>
      </c>
      <c r="Q165" s="120">
        <f t="shared" si="42"/>
        <v>0.45</v>
      </c>
      <c r="R165" s="238">
        <f t="shared" si="53"/>
        <v>0</v>
      </c>
      <c r="S165" s="319">
        <f t="shared" si="43"/>
        <v>0.45</v>
      </c>
      <c r="T165" s="319">
        <f t="shared" si="43"/>
        <v>0.45</v>
      </c>
      <c r="U165" s="319">
        <f t="shared" si="46"/>
        <v>100</v>
      </c>
    </row>
    <row r="166" spans="1:21" s="199" customFormat="1" ht="56.25" customHeight="1">
      <c r="A166" s="162" t="s">
        <v>328</v>
      </c>
      <c r="B166" s="135" t="s">
        <v>418</v>
      </c>
      <c r="C166" s="153" t="s">
        <v>259</v>
      </c>
      <c r="D166" s="153" t="s">
        <v>253</v>
      </c>
      <c r="E166" s="137" t="s">
        <v>483</v>
      </c>
      <c r="F166" s="153"/>
      <c r="G166" s="239">
        <f t="shared" si="53"/>
        <v>0.45</v>
      </c>
      <c r="H166" s="239">
        <f t="shared" si="53"/>
        <v>0</v>
      </c>
      <c r="I166" s="120">
        <f t="shared" si="48"/>
        <v>0.45</v>
      </c>
      <c r="J166" s="239">
        <f t="shared" si="53"/>
        <v>0</v>
      </c>
      <c r="K166" s="120">
        <f t="shared" si="39"/>
        <v>0.45</v>
      </c>
      <c r="L166" s="239">
        <f t="shared" si="53"/>
        <v>0</v>
      </c>
      <c r="M166" s="120">
        <f t="shared" si="40"/>
        <v>0.45</v>
      </c>
      <c r="N166" s="239">
        <f t="shared" si="53"/>
        <v>0</v>
      </c>
      <c r="O166" s="120">
        <f t="shared" si="41"/>
        <v>0.45</v>
      </c>
      <c r="P166" s="239">
        <f t="shared" si="53"/>
        <v>0</v>
      </c>
      <c r="Q166" s="120">
        <f t="shared" si="42"/>
        <v>0.45</v>
      </c>
      <c r="R166" s="239">
        <f t="shared" si="53"/>
        <v>0</v>
      </c>
      <c r="S166" s="319">
        <f t="shared" si="43"/>
        <v>0.45</v>
      </c>
      <c r="T166" s="319">
        <f t="shared" si="43"/>
        <v>0.45</v>
      </c>
      <c r="U166" s="319">
        <f t="shared" si="46"/>
        <v>100</v>
      </c>
    </row>
    <row r="167" spans="1:21" s="1" customFormat="1" ht="28.5" customHeight="1">
      <c r="A167" s="164" t="s">
        <v>228</v>
      </c>
      <c r="B167" s="140" t="s">
        <v>418</v>
      </c>
      <c r="C167" s="184" t="s">
        <v>259</v>
      </c>
      <c r="D167" s="184" t="s">
        <v>253</v>
      </c>
      <c r="E167" s="142" t="s">
        <v>329</v>
      </c>
      <c r="F167" s="3"/>
      <c r="G167" s="240">
        <f t="shared" si="53"/>
        <v>0.45</v>
      </c>
      <c r="H167" s="240">
        <f t="shared" si="53"/>
        <v>0</v>
      </c>
      <c r="I167" s="120">
        <f t="shared" si="48"/>
        <v>0.45</v>
      </c>
      <c r="J167" s="240">
        <f t="shared" si="53"/>
        <v>0</v>
      </c>
      <c r="K167" s="120">
        <f t="shared" si="39"/>
        <v>0.45</v>
      </c>
      <c r="L167" s="240">
        <f t="shared" si="53"/>
        <v>0</v>
      </c>
      <c r="M167" s="120">
        <f t="shared" si="40"/>
        <v>0.45</v>
      </c>
      <c r="N167" s="240">
        <f t="shared" si="53"/>
        <v>0</v>
      </c>
      <c r="O167" s="120">
        <f t="shared" si="41"/>
        <v>0.45</v>
      </c>
      <c r="P167" s="240">
        <f t="shared" si="53"/>
        <v>0</v>
      </c>
      <c r="Q167" s="120">
        <f t="shared" si="42"/>
        <v>0.45</v>
      </c>
      <c r="R167" s="240">
        <f t="shared" si="53"/>
        <v>0</v>
      </c>
      <c r="S167" s="319">
        <f t="shared" si="43"/>
        <v>0.45</v>
      </c>
      <c r="T167" s="319">
        <f t="shared" si="43"/>
        <v>0.45</v>
      </c>
      <c r="U167" s="319">
        <f t="shared" si="46"/>
        <v>100</v>
      </c>
    </row>
    <row r="168" spans="1:21" s="1" customFormat="1" ht="29.25" customHeight="1">
      <c r="A168" s="164" t="s">
        <v>197</v>
      </c>
      <c r="B168" s="140" t="s">
        <v>418</v>
      </c>
      <c r="C168" s="184" t="s">
        <v>259</v>
      </c>
      <c r="D168" s="184" t="s">
        <v>253</v>
      </c>
      <c r="E168" s="142" t="s">
        <v>329</v>
      </c>
      <c r="F168" s="184" t="s">
        <v>198</v>
      </c>
      <c r="G168" s="240">
        <f t="shared" si="53"/>
        <v>0.45</v>
      </c>
      <c r="H168" s="240">
        <f t="shared" si="53"/>
        <v>0</v>
      </c>
      <c r="I168" s="120">
        <f t="shared" si="48"/>
        <v>0.45</v>
      </c>
      <c r="J168" s="240">
        <f t="shared" si="53"/>
        <v>0</v>
      </c>
      <c r="K168" s="120">
        <f t="shared" si="39"/>
        <v>0.45</v>
      </c>
      <c r="L168" s="240">
        <f t="shared" si="53"/>
        <v>0</v>
      </c>
      <c r="M168" s="120">
        <f t="shared" si="40"/>
        <v>0.45</v>
      </c>
      <c r="N168" s="240">
        <f t="shared" si="53"/>
        <v>0</v>
      </c>
      <c r="O168" s="120">
        <f t="shared" si="41"/>
        <v>0.45</v>
      </c>
      <c r="P168" s="240">
        <f t="shared" si="53"/>
        <v>0</v>
      </c>
      <c r="Q168" s="120">
        <f t="shared" si="42"/>
        <v>0.45</v>
      </c>
      <c r="R168" s="240">
        <f t="shared" si="53"/>
        <v>0</v>
      </c>
      <c r="S168" s="319">
        <f t="shared" si="43"/>
        <v>0.45</v>
      </c>
      <c r="T168" s="319">
        <f t="shared" si="43"/>
        <v>0.45</v>
      </c>
      <c r="U168" s="319">
        <f t="shared" si="46"/>
        <v>100</v>
      </c>
    </row>
    <row r="169" spans="1:21" s="1" customFormat="1" ht="30" customHeight="1">
      <c r="A169" s="139" t="s">
        <v>199</v>
      </c>
      <c r="B169" s="140" t="s">
        <v>418</v>
      </c>
      <c r="C169" s="184" t="s">
        <v>259</v>
      </c>
      <c r="D169" s="184" t="s">
        <v>253</v>
      </c>
      <c r="E169" s="142" t="s">
        <v>329</v>
      </c>
      <c r="F169" s="184" t="s">
        <v>466</v>
      </c>
      <c r="G169" s="240">
        <f t="shared" si="53"/>
        <v>0.45</v>
      </c>
      <c r="H169" s="240">
        <f t="shared" si="53"/>
        <v>0</v>
      </c>
      <c r="I169" s="120">
        <f t="shared" si="48"/>
        <v>0.45</v>
      </c>
      <c r="J169" s="240">
        <f t="shared" si="53"/>
        <v>0</v>
      </c>
      <c r="K169" s="120">
        <f t="shared" si="39"/>
        <v>0.45</v>
      </c>
      <c r="L169" s="240">
        <f t="shared" si="53"/>
        <v>0</v>
      </c>
      <c r="M169" s="120">
        <f t="shared" si="40"/>
        <v>0.45</v>
      </c>
      <c r="N169" s="240">
        <f t="shared" si="53"/>
        <v>0</v>
      </c>
      <c r="O169" s="120">
        <f t="shared" si="41"/>
        <v>0.45</v>
      </c>
      <c r="P169" s="240">
        <f t="shared" si="53"/>
        <v>0</v>
      </c>
      <c r="Q169" s="120">
        <f t="shared" si="42"/>
        <v>0.45</v>
      </c>
      <c r="R169" s="240">
        <f t="shared" si="53"/>
        <v>0</v>
      </c>
      <c r="S169" s="319">
        <f t="shared" si="43"/>
        <v>0.45</v>
      </c>
      <c r="T169" s="319">
        <f t="shared" si="43"/>
        <v>0.45</v>
      </c>
      <c r="U169" s="319">
        <f t="shared" si="46"/>
        <v>100</v>
      </c>
    </row>
    <row r="170" spans="1:21" ht="28.5" customHeight="1" hidden="1">
      <c r="A170" s="165" t="s">
        <v>375</v>
      </c>
      <c r="B170" s="140" t="s">
        <v>418</v>
      </c>
      <c r="C170" s="241" t="s">
        <v>259</v>
      </c>
      <c r="D170" s="241" t="s">
        <v>253</v>
      </c>
      <c r="E170" s="205" t="s">
        <v>329</v>
      </c>
      <c r="F170" s="193" t="s">
        <v>275</v>
      </c>
      <c r="G170" s="240">
        <v>0.45</v>
      </c>
      <c r="H170" s="240"/>
      <c r="I170" s="120">
        <f t="shared" si="48"/>
        <v>0.45</v>
      </c>
      <c r="J170" s="240"/>
      <c r="K170" s="120">
        <f t="shared" si="39"/>
        <v>0.45</v>
      </c>
      <c r="L170" s="240"/>
      <c r="M170" s="120">
        <f t="shared" si="40"/>
        <v>0.45</v>
      </c>
      <c r="N170" s="240"/>
      <c r="O170" s="120">
        <f t="shared" si="41"/>
        <v>0.45</v>
      </c>
      <c r="P170" s="240"/>
      <c r="Q170" s="120">
        <f t="shared" si="42"/>
        <v>0.45</v>
      </c>
      <c r="R170" s="240"/>
      <c r="S170" s="319">
        <f t="shared" si="43"/>
        <v>0.45</v>
      </c>
      <c r="T170" s="319">
        <v>0.45</v>
      </c>
      <c r="U170" s="319">
        <f t="shared" si="46"/>
        <v>100</v>
      </c>
    </row>
    <row r="171" spans="1:21" s="199" customFormat="1" ht="39.75" customHeight="1" hidden="1">
      <c r="A171" s="160"/>
      <c r="B171" s="129"/>
      <c r="C171" s="130"/>
      <c r="D171" s="130"/>
      <c r="E171" s="131"/>
      <c r="F171" s="184"/>
      <c r="G171" s="242"/>
      <c r="H171" s="242"/>
      <c r="I171" s="120">
        <f t="shared" si="48"/>
        <v>0</v>
      </c>
      <c r="J171" s="242"/>
      <c r="K171" s="120">
        <f t="shared" si="39"/>
        <v>0</v>
      </c>
      <c r="L171" s="242"/>
      <c r="M171" s="120">
        <f t="shared" si="40"/>
        <v>0</v>
      </c>
      <c r="N171" s="242"/>
      <c r="O171" s="120">
        <f t="shared" si="41"/>
        <v>0</v>
      </c>
      <c r="P171" s="242"/>
      <c r="Q171" s="120">
        <f t="shared" si="42"/>
        <v>0</v>
      </c>
      <c r="R171" s="242"/>
      <c r="S171" s="319">
        <f t="shared" si="43"/>
        <v>0</v>
      </c>
      <c r="T171" s="319">
        <f t="shared" si="43"/>
        <v>0</v>
      </c>
      <c r="U171" s="319" t="e">
        <f t="shared" si="46"/>
        <v>#DIV/0!</v>
      </c>
    </row>
    <row r="172" spans="1:21" s="199" customFormat="1" ht="28.5" customHeight="1" hidden="1">
      <c r="A172" s="216" t="s">
        <v>230</v>
      </c>
      <c r="B172" s="140" t="s">
        <v>418</v>
      </c>
      <c r="C172" s="217" t="s">
        <v>259</v>
      </c>
      <c r="D172" s="217" t="s">
        <v>253</v>
      </c>
      <c r="E172" s="137" t="s">
        <v>229</v>
      </c>
      <c r="F172" s="184"/>
      <c r="G172" s="242">
        <f aca="true" t="shared" si="54" ref="G172:R175">G173</f>
        <v>0</v>
      </c>
      <c r="H172" s="242">
        <f t="shared" si="54"/>
        <v>0</v>
      </c>
      <c r="I172" s="120">
        <f t="shared" si="48"/>
        <v>0</v>
      </c>
      <c r="J172" s="242">
        <f t="shared" si="54"/>
        <v>0</v>
      </c>
      <c r="K172" s="120">
        <f t="shared" si="39"/>
        <v>0</v>
      </c>
      <c r="L172" s="242">
        <f t="shared" si="54"/>
        <v>0</v>
      </c>
      <c r="M172" s="120">
        <f t="shared" si="40"/>
        <v>0</v>
      </c>
      <c r="N172" s="242">
        <f t="shared" si="54"/>
        <v>0</v>
      </c>
      <c r="O172" s="120">
        <f t="shared" si="41"/>
        <v>0</v>
      </c>
      <c r="P172" s="242">
        <f t="shared" si="54"/>
        <v>0</v>
      </c>
      <c r="Q172" s="120">
        <f t="shared" si="42"/>
        <v>0</v>
      </c>
      <c r="R172" s="242">
        <f t="shared" si="54"/>
        <v>0</v>
      </c>
      <c r="S172" s="319">
        <f t="shared" si="43"/>
        <v>0</v>
      </c>
      <c r="T172" s="319">
        <f t="shared" si="43"/>
        <v>0</v>
      </c>
      <c r="U172" s="319" t="e">
        <f t="shared" si="46"/>
        <v>#DIV/0!</v>
      </c>
    </row>
    <row r="173" spans="1:21" s="1" customFormat="1" ht="27.75" customHeight="1" hidden="1">
      <c r="A173" s="243" t="s">
        <v>481</v>
      </c>
      <c r="B173" s="140" t="s">
        <v>418</v>
      </c>
      <c r="C173" s="184" t="s">
        <v>259</v>
      </c>
      <c r="D173" s="184" t="s">
        <v>253</v>
      </c>
      <c r="E173" s="8" t="s">
        <v>231</v>
      </c>
      <c r="F173" s="184"/>
      <c r="G173" s="242">
        <f t="shared" si="54"/>
        <v>0</v>
      </c>
      <c r="H173" s="242">
        <f t="shared" si="54"/>
        <v>0</v>
      </c>
      <c r="I173" s="120">
        <f t="shared" si="48"/>
        <v>0</v>
      </c>
      <c r="J173" s="242">
        <f t="shared" si="54"/>
        <v>0</v>
      </c>
      <c r="K173" s="120">
        <f t="shared" si="39"/>
        <v>0</v>
      </c>
      <c r="L173" s="242">
        <f t="shared" si="54"/>
        <v>0</v>
      </c>
      <c r="M173" s="120">
        <f t="shared" si="40"/>
        <v>0</v>
      </c>
      <c r="N173" s="242">
        <f t="shared" si="54"/>
        <v>0</v>
      </c>
      <c r="O173" s="120">
        <f t="shared" si="41"/>
        <v>0</v>
      </c>
      <c r="P173" s="242">
        <f t="shared" si="54"/>
        <v>0</v>
      </c>
      <c r="Q173" s="120">
        <f t="shared" si="42"/>
        <v>0</v>
      </c>
      <c r="R173" s="242">
        <f t="shared" si="54"/>
        <v>0</v>
      </c>
      <c r="S173" s="319">
        <f t="shared" si="43"/>
        <v>0</v>
      </c>
      <c r="T173" s="319">
        <f t="shared" si="43"/>
        <v>0</v>
      </c>
      <c r="U173" s="319" t="e">
        <f t="shared" si="46"/>
        <v>#DIV/0!</v>
      </c>
    </row>
    <row r="174" spans="1:21" s="1" customFormat="1" ht="28.5" customHeight="1" hidden="1">
      <c r="A174" s="164" t="s">
        <v>197</v>
      </c>
      <c r="B174" s="140" t="s">
        <v>418</v>
      </c>
      <c r="C174" s="184" t="s">
        <v>259</v>
      </c>
      <c r="D174" s="184" t="s">
        <v>253</v>
      </c>
      <c r="E174" s="142" t="s">
        <v>238</v>
      </c>
      <c r="F174" s="184" t="s">
        <v>198</v>
      </c>
      <c r="G174" s="242">
        <f t="shared" si="54"/>
        <v>0</v>
      </c>
      <c r="H174" s="242">
        <f t="shared" si="54"/>
        <v>0</v>
      </c>
      <c r="I174" s="120">
        <f t="shared" si="48"/>
        <v>0</v>
      </c>
      <c r="J174" s="242">
        <f t="shared" si="54"/>
        <v>0</v>
      </c>
      <c r="K174" s="120">
        <f t="shared" si="39"/>
        <v>0</v>
      </c>
      <c r="L174" s="242">
        <f t="shared" si="54"/>
        <v>0</v>
      </c>
      <c r="M174" s="120">
        <f t="shared" si="40"/>
        <v>0</v>
      </c>
      <c r="N174" s="242">
        <f t="shared" si="54"/>
        <v>0</v>
      </c>
      <c r="O174" s="120">
        <f t="shared" si="41"/>
        <v>0</v>
      </c>
      <c r="P174" s="242">
        <f t="shared" si="54"/>
        <v>0</v>
      </c>
      <c r="Q174" s="120">
        <f t="shared" si="42"/>
        <v>0</v>
      </c>
      <c r="R174" s="242">
        <f t="shared" si="54"/>
        <v>0</v>
      </c>
      <c r="S174" s="319">
        <f t="shared" si="43"/>
        <v>0</v>
      </c>
      <c r="T174" s="319">
        <f t="shared" si="43"/>
        <v>0</v>
      </c>
      <c r="U174" s="319" t="e">
        <f t="shared" si="46"/>
        <v>#DIV/0!</v>
      </c>
    </row>
    <row r="175" spans="1:21" s="1" customFormat="1" ht="29.25" customHeight="1" hidden="1">
      <c r="A175" s="139" t="s">
        <v>199</v>
      </c>
      <c r="B175" s="140" t="s">
        <v>418</v>
      </c>
      <c r="C175" s="184" t="s">
        <v>259</v>
      </c>
      <c r="D175" s="184" t="s">
        <v>253</v>
      </c>
      <c r="E175" s="142" t="s">
        <v>238</v>
      </c>
      <c r="F175" s="184" t="s">
        <v>466</v>
      </c>
      <c r="G175" s="242">
        <f t="shared" si="54"/>
        <v>0</v>
      </c>
      <c r="H175" s="242">
        <f t="shared" si="54"/>
        <v>0</v>
      </c>
      <c r="I175" s="120">
        <f t="shared" si="48"/>
        <v>0</v>
      </c>
      <c r="J175" s="242">
        <f t="shared" si="54"/>
        <v>0</v>
      </c>
      <c r="K175" s="120">
        <f t="shared" si="39"/>
        <v>0</v>
      </c>
      <c r="L175" s="242">
        <f t="shared" si="54"/>
        <v>0</v>
      </c>
      <c r="M175" s="120">
        <f t="shared" si="40"/>
        <v>0</v>
      </c>
      <c r="N175" s="242">
        <f t="shared" si="54"/>
        <v>0</v>
      </c>
      <c r="O175" s="120">
        <f t="shared" si="41"/>
        <v>0</v>
      </c>
      <c r="P175" s="242">
        <f t="shared" si="54"/>
        <v>0</v>
      </c>
      <c r="Q175" s="120">
        <f t="shared" si="42"/>
        <v>0</v>
      </c>
      <c r="R175" s="242">
        <f t="shared" si="54"/>
        <v>0</v>
      </c>
      <c r="S175" s="319">
        <f t="shared" si="43"/>
        <v>0</v>
      </c>
      <c r="T175" s="319">
        <f t="shared" si="43"/>
        <v>0</v>
      </c>
      <c r="U175" s="319" t="e">
        <f t="shared" si="46"/>
        <v>#DIV/0!</v>
      </c>
    </row>
    <row r="176" spans="1:21" ht="27.75" customHeight="1" hidden="1">
      <c r="A176" s="165" t="s">
        <v>375</v>
      </c>
      <c r="B176" s="140" t="s">
        <v>418</v>
      </c>
      <c r="C176" s="241" t="s">
        <v>259</v>
      </c>
      <c r="D176" s="241" t="s">
        <v>253</v>
      </c>
      <c r="E176" s="142" t="s">
        <v>238</v>
      </c>
      <c r="F176" s="193" t="s">
        <v>275</v>
      </c>
      <c r="G176" s="240"/>
      <c r="H176" s="240"/>
      <c r="I176" s="120">
        <f t="shared" si="48"/>
        <v>0</v>
      </c>
      <c r="J176" s="240"/>
      <c r="K176" s="120">
        <f t="shared" si="39"/>
        <v>0</v>
      </c>
      <c r="L176" s="240"/>
      <c r="M176" s="120">
        <f t="shared" si="40"/>
        <v>0</v>
      </c>
      <c r="N176" s="240"/>
      <c r="O176" s="120">
        <f t="shared" si="41"/>
        <v>0</v>
      </c>
      <c r="P176" s="240"/>
      <c r="Q176" s="120">
        <f t="shared" si="42"/>
        <v>0</v>
      </c>
      <c r="R176" s="240"/>
      <c r="S176" s="319">
        <f t="shared" si="43"/>
        <v>0</v>
      </c>
      <c r="T176" s="319">
        <f t="shared" si="43"/>
        <v>0</v>
      </c>
      <c r="U176" s="319" t="e">
        <f t="shared" si="46"/>
        <v>#DIV/0!</v>
      </c>
    </row>
    <row r="177" spans="1:21" s="204" customFormat="1" ht="15" customHeight="1">
      <c r="A177" s="201" t="s">
        <v>286</v>
      </c>
      <c r="B177" s="117" t="s">
        <v>418</v>
      </c>
      <c r="C177" s="244" t="s">
        <v>262</v>
      </c>
      <c r="D177" s="244"/>
      <c r="E177" s="142"/>
      <c r="F177" s="244"/>
      <c r="G177" s="194">
        <f>G178+G206+G220</f>
        <v>4552.7</v>
      </c>
      <c r="H177" s="194">
        <f>H178+H206+H220</f>
        <v>4229.027</v>
      </c>
      <c r="I177" s="120">
        <f t="shared" si="48"/>
        <v>8781.726999999999</v>
      </c>
      <c r="J177" s="194">
        <f>J178+J206+J220</f>
        <v>24.880000000000003</v>
      </c>
      <c r="K177" s="120">
        <f t="shared" si="39"/>
        <v>8806.606999999998</v>
      </c>
      <c r="L177" s="194">
        <f>L178+L206+L220</f>
        <v>1713.173</v>
      </c>
      <c r="M177" s="120">
        <f t="shared" si="40"/>
        <v>10519.779999999999</v>
      </c>
      <c r="N177" s="194">
        <f>N178+N206+N220</f>
        <v>33047.4</v>
      </c>
      <c r="O177" s="120">
        <f>M177+N177</f>
        <v>43567.18</v>
      </c>
      <c r="P177" s="194">
        <f>P178+P206+P220</f>
        <v>0</v>
      </c>
      <c r="Q177" s="120">
        <f t="shared" si="42"/>
        <v>43567.18</v>
      </c>
      <c r="R177" s="194">
        <f>R178+R206+R220</f>
        <v>12.826999999999998</v>
      </c>
      <c r="S177" s="319">
        <f>Q177+R177</f>
        <v>43580.007</v>
      </c>
      <c r="T177" s="327">
        <f>T178+T206+T220</f>
        <v>28959.762800000004</v>
      </c>
      <c r="U177" s="319">
        <f t="shared" si="46"/>
        <v>66.45194618715873</v>
      </c>
    </row>
    <row r="178" spans="1:21" s="199" customFormat="1" ht="15" customHeight="1">
      <c r="A178" s="122" t="s">
        <v>247</v>
      </c>
      <c r="B178" s="117" t="s">
        <v>418</v>
      </c>
      <c r="C178" s="149" t="s">
        <v>262</v>
      </c>
      <c r="D178" s="149" t="s">
        <v>257</v>
      </c>
      <c r="E178" s="150"/>
      <c r="F178" s="149"/>
      <c r="G178" s="159">
        <f>G201</f>
        <v>300</v>
      </c>
      <c r="H178" s="159">
        <f aca="true" t="shared" si="55" ref="H178:T178">H201+H179</f>
        <v>150</v>
      </c>
      <c r="I178" s="159">
        <f t="shared" si="55"/>
        <v>450</v>
      </c>
      <c r="J178" s="159">
        <f t="shared" si="55"/>
        <v>0</v>
      </c>
      <c r="K178" s="159">
        <f t="shared" si="55"/>
        <v>450</v>
      </c>
      <c r="L178" s="159">
        <f t="shared" si="55"/>
        <v>313.2</v>
      </c>
      <c r="M178" s="159">
        <f t="shared" si="55"/>
        <v>763.2</v>
      </c>
      <c r="N178" s="159">
        <f t="shared" si="55"/>
        <v>31519.683</v>
      </c>
      <c r="O178" s="159">
        <f t="shared" si="55"/>
        <v>32282.882999999998</v>
      </c>
      <c r="P178" s="159">
        <f t="shared" si="55"/>
        <v>0</v>
      </c>
      <c r="Q178" s="159">
        <f t="shared" si="55"/>
        <v>32282.882999999998</v>
      </c>
      <c r="R178" s="159">
        <f t="shared" si="55"/>
        <v>110</v>
      </c>
      <c r="S178" s="329">
        <f t="shared" si="55"/>
        <v>32392.883</v>
      </c>
      <c r="T178" s="329">
        <f t="shared" si="55"/>
        <v>17925.627320000003</v>
      </c>
      <c r="U178" s="319">
        <f t="shared" si="46"/>
        <v>55.338165855752955</v>
      </c>
    </row>
    <row r="179" spans="1:21" s="185" customFormat="1" ht="29.25" customHeight="1">
      <c r="A179" s="160" t="s">
        <v>404</v>
      </c>
      <c r="B179" s="129" t="s">
        <v>418</v>
      </c>
      <c r="C179" s="151" t="s">
        <v>262</v>
      </c>
      <c r="D179" s="151" t="s">
        <v>257</v>
      </c>
      <c r="E179" s="131" t="s">
        <v>406</v>
      </c>
      <c r="F179" s="151"/>
      <c r="G179" s="171"/>
      <c r="H179" s="171">
        <f aca="true" t="shared" si="56" ref="H179:T182">H180</f>
        <v>150</v>
      </c>
      <c r="I179" s="171">
        <f t="shared" si="56"/>
        <v>150</v>
      </c>
      <c r="J179" s="171">
        <f t="shared" si="56"/>
        <v>0</v>
      </c>
      <c r="K179" s="171">
        <f t="shared" si="56"/>
        <v>150</v>
      </c>
      <c r="L179" s="171">
        <f t="shared" si="56"/>
        <v>313.2</v>
      </c>
      <c r="M179" s="171">
        <f t="shared" si="56"/>
        <v>463.2</v>
      </c>
      <c r="N179" s="171">
        <f t="shared" si="56"/>
        <v>31519.683</v>
      </c>
      <c r="O179" s="171">
        <f t="shared" si="56"/>
        <v>31982.882999999998</v>
      </c>
      <c r="P179" s="171">
        <f t="shared" si="56"/>
        <v>0</v>
      </c>
      <c r="Q179" s="171">
        <f t="shared" si="56"/>
        <v>31982.882999999998</v>
      </c>
      <c r="R179" s="171">
        <f t="shared" si="56"/>
        <v>0</v>
      </c>
      <c r="S179" s="330">
        <f>S180</f>
        <v>31982.883</v>
      </c>
      <c r="T179" s="330">
        <f>T180+T184</f>
        <v>17529.875840000004</v>
      </c>
      <c r="U179" s="319">
        <f t="shared" si="46"/>
        <v>54.810180308010395</v>
      </c>
    </row>
    <row r="180" spans="1:21" s="1" customFormat="1" ht="38.25" customHeight="1">
      <c r="A180" s="164" t="s">
        <v>552</v>
      </c>
      <c r="B180" s="140" t="s">
        <v>418</v>
      </c>
      <c r="C180" s="184" t="s">
        <v>262</v>
      </c>
      <c r="D180" s="184" t="s">
        <v>257</v>
      </c>
      <c r="E180" s="8" t="s">
        <v>553</v>
      </c>
      <c r="F180" s="184"/>
      <c r="G180" s="245"/>
      <c r="H180" s="245">
        <f t="shared" si="56"/>
        <v>150</v>
      </c>
      <c r="I180" s="245">
        <f t="shared" si="56"/>
        <v>150</v>
      </c>
      <c r="J180" s="245">
        <f t="shared" si="56"/>
        <v>0</v>
      </c>
      <c r="K180" s="245">
        <f>K181+K190</f>
        <v>150</v>
      </c>
      <c r="L180" s="245">
        <f>L181+L190</f>
        <v>313.2</v>
      </c>
      <c r="M180" s="245">
        <f>M181+M190</f>
        <v>463.2</v>
      </c>
      <c r="N180" s="245">
        <f>N181+N190+N185+N196</f>
        <v>31519.683</v>
      </c>
      <c r="O180" s="245">
        <f>O181+O190+O185+O196</f>
        <v>31982.882999999998</v>
      </c>
      <c r="P180" s="245">
        <f>P181+P190+P185+P196</f>
        <v>0</v>
      </c>
      <c r="Q180" s="245">
        <f>Q181+Q190+Q185+Q196</f>
        <v>31982.882999999998</v>
      </c>
      <c r="R180" s="245"/>
      <c r="S180" s="331">
        <f>S181+S190+S185+S196+S199+S188+S193</f>
        <v>31982.883</v>
      </c>
      <c r="T180" s="331">
        <f>T181</f>
        <v>151.2</v>
      </c>
      <c r="U180" s="319">
        <f t="shared" si="46"/>
        <v>0.4727528784693987</v>
      </c>
    </row>
    <row r="181" spans="1:21" s="199" customFormat="1" ht="26.25" customHeight="1">
      <c r="A181" s="164" t="s">
        <v>524</v>
      </c>
      <c r="B181" s="140" t="s">
        <v>418</v>
      </c>
      <c r="C181" s="184" t="s">
        <v>262</v>
      </c>
      <c r="D181" s="184" t="s">
        <v>257</v>
      </c>
      <c r="E181" s="8" t="s">
        <v>554</v>
      </c>
      <c r="F181" s="184" t="s">
        <v>198</v>
      </c>
      <c r="G181" s="245"/>
      <c r="H181" s="245">
        <f t="shared" si="56"/>
        <v>150</v>
      </c>
      <c r="I181" s="245">
        <f t="shared" si="56"/>
        <v>150</v>
      </c>
      <c r="J181" s="245">
        <f t="shared" si="56"/>
        <v>0</v>
      </c>
      <c r="K181" s="245">
        <f t="shared" si="56"/>
        <v>150</v>
      </c>
      <c r="L181" s="245">
        <f t="shared" si="56"/>
        <v>0</v>
      </c>
      <c r="M181" s="245">
        <f t="shared" si="56"/>
        <v>150</v>
      </c>
      <c r="N181" s="245">
        <f t="shared" si="56"/>
        <v>-3.183</v>
      </c>
      <c r="O181" s="245">
        <f t="shared" si="56"/>
        <v>146.817</v>
      </c>
      <c r="P181" s="245">
        <f t="shared" si="56"/>
        <v>0</v>
      </c>
      <c r="Q181" s="245">
        <f t="shared" si="56"/>
        <v>154.8</v>
      </c>
      <c r="R181" s="245">
        <f t="shared" si="56"/>
        <v>0</v>
      </c>
      <c r="S181" s="331">
        <f t="shared" si="56"/>
        <v>154.8</v>
      </c>
      <c r="T181" s="331">
        <f t="shared" si="56"/>
        <v>151.2</v>
      </c>
      <c r="U181" s="319">
        <f t="shared" si="46"/>
        <v>97.67441860465115</v>
      </c>
    </row>
    <row r="182" spans="1:21" s="199" customFormat="1" ht="15" customHeight="1">
      <c r="A182" s="139" t="s">
        <v>199</v>
      </c>
      <c r="B182" s="140" t="s">
        <v>418</v>
      </c>
      <c r="C182" s="184" t="s">
        <v>262</v>
      </c>
      <c r="D182" s="184" t="s">
        <v>257</v>
      </c>
      <c r="E182" s="8" t="s">
        <v>554</v>
      </c>
      <c r="F182" s="184" t="s">
        <v>466</v>
      </c>
      <c r="G182" s="245"/>
      <c r="H182" s="245">
        <f t="shared" si="56"/>
        <v>150</v>
      </c>
      <c r="I182" s="245">
        <f t="shared" si="56"/>
        <v>150</v>
      </c>
      <c r="J182" s="245">
        <f t="shared" si="56"/>
        <v>0</v>
      </c>
      <c r="K182" s="245">
        <f t="shared" si="56"/>
        <v>150</v>
      </c>
      <c r="L182" s="245">
        <f t="shared" si="56"/>
        <v>0</v>
      </c>
      <c r="M182" s="245">
        <f t="shared" si="56"/>
        <v>150</v>
      </c>
      <c r="N182" s="245">
        <f t="shared" si="56"/>
        <v>-3.183</v>
      </c>
      <c r="O182" s="245">
        <f t="shared" si="56"/>
        <v>146.817</v>
      </c>
      <c r="P182" s="245">
        <f t="shared" si="56"/>
        <v>0</v>
      </c>
      <c r="Q182" s="245">
        <f t="shared" si="56"/>
        <v>154.8</v>
      </c>
      <c r="R182" s="245">
        <f t="shared" si="56"/>
        <v>0</v>
      </c>
      <c r="S182" s="331">
        <f t="shared" si="56"/>
        <v>154.8</v>
      </c>
      <c r="T182" s="331">
        <f t="shared" si="56"/>
        <v>151.2</v>
      </c>
      <c r="U182" s="319">
        <f t="shared" si="46"/>
        <v>97.67441860465115</v>
      </c>
    </row>
    <row r="183" spans="1:21" s="199" customFormat="1" ht="15" customHeight="1" hidden="1">
      <c r="A183" s="165" t="s">
        <v>375</v>
      </c>
      <c r="B183" s="186" t="s">
        <v>418</v>
      </c>
      <c r="C183" s="241" t="s">
        <v>262</v>
      </c>
      <c r="D183" s="241" t="s">
        <v>257</v>
      </c>
      <c r="E183" s="8" t="s">
        <v>554</v>
      </c>
      <c r="F183" s="241" t="s">
        <v>275</v>
      </c>
      <c r="G183" s="246"/>
      <c r="H183" s="246">
        <v>150</v>
      </c>
      <c r="I183" s="246">
        <v>150</v>
      </c>
      <c r="J183" s="246"/>
      <c r="K183" s="246">
        <v>150</v>
      </c>
      <c r="L183" s="246"/>
      <c r="M183" s="246">
        <v>150</v>
      </c>
      <c r="N183" s="246">
        <v>-3.183</v>
      </c>
      <c r="O183" s="246">
        <f>M183+N183</f>
        <v>146.817</v>
      </c>
      <c r="P183" s="246"/>
      <c r="Q183" s="246">
        <v>154.8</v>
      </c>
      <c r="R183" s="246"/>
      <c r="S183" s="332">
        <v>154.8</v>
      </c>
      <c r="T183" s="332">
        <v>151.2</v>
      </c>
      <c r="U183" s="319">
        <f t="shared" si="46"/>
        <v>97.67441860465115</v>
      </c>
    </row>
    <row r="184" spans="1:21" s="199" customFormat="1" ht="47.25" customHeight="1">
      <c r="A184" s="164" t="s">
        <v>555</v>
      </c>
      <c r="B184" s="140" t="s">
        <v>418</v>
      </c>
      <c r="C184" s="184" t="s">
        <v>262</v>
      </c>
      <c r="D184" s="184" t="s">
        <v>257</v>
      </c>
      <c r="E184" s="8" t="s">
        <v>523</v>
      </c>
      <c r="F184" s="70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>
        <f>Q185+Q190+Q188</f>
        <v>31824.899999999998</v>
      </c>
      <c r="R184" s="71">
        <f>R185+R190+R188</f>
        <v>0</v>
      </c>
      <c r="S184" s="333">
        <f>S185+S190+S188+S193</f>
        <v>31824.899999999998</v>
      </c>
      <c r="T184" s="333">
        <f>T185+T188+T190+T193+T196+T199</f>
        <v>17378.675840000004</v>
      </c>
      <c r="U184" s="319">
        <f t="shared" si="46"/>
        <v>54.60716558418095</v>
      </c>
    </row>
    <row r="185" spans="1:21" s="247" customFormat="1" ht="37.5" customHeight="1">
      <c r="A185" s="164" t="s">
        <v>530</v>
      </c>
      <c r="B185" s="140" t="s">
        <v>418</v>
      </c>
      <c r="C185" s="184" t="s">
        <v>262</v>
      </c>
      <c r="D185" s="184" t="s">
        <v>257</v>
      </c>
      <c r="E185" s="8" t="s">
        <v>556</v>
      </c>
      <c r="F185" s="184" t="s">
        <v>402</v>
      </c>
      <c r="G185" s="71"/>
      <c r="H185" s="71"/>
      <c r="I185" s="71"/>
      <c r="J185" s="71"/>
      <c r="K185" s="71"/>
      <c r="L185" s="71"/>
      <c r="M185" s="71"/>
      <c r="N185" s="71">
        <f aca="true" t="shared" si="57" ref="N185:T186">N186</f>
        <v>31506.6</v>
      </c>
      <c r="O185" s="71">
        <f t="shared" si="57"/>
        <v>31506.6</v>
      </c>
      <c r="P185" s="71">
        <f t="shared" si="57"/>
        <v>0</v>
      </c>
      <c r="Q185" s="71">
        <f t="shared" si="57"/>
        <v>31506.6</v>
      </c>
      <c r="R185" s="71">
        <f t="shared" si="57"/>
        <v>-21340.1</v>
      </c>
      <c r="S185" s="333">
        <f t="shared" si="57"/>
        <v>10166.5</v>
      </c>
      <c r="T185" s="333">
        <f t="shared" si="57"/>
        <v>3482.94279</v>
      </c>
      <c r="U185" s="319">
        <f t="shared" si="46"/>
        <v>34.25901529533271</v>
      </c>
    </row>
    <row r="186" spans="1:21" s="247" customFormat="1" ht="11.25" customHeight="1">
      <c r="A186" s="139" t="s">
        <v>531</v>
      </c>
      <c r="B186" s="140" t="s">
        <v>418</v>
      </c>
      <c r="C186" s="184" t="s">
        <v>262</v>
      </c>
      <c r="D186" s="184" t="s">
        <v>257</v>
      </c>
      <c r="E186" s="8" t="s">
        <v>556</v>
      </c>
      <c r="F186" s="184" t="s">
        <v>120</v>
      </c>
      <c r="G186" s="71"/>
      <c r="H186" s="71"/>
      <c r="I186" s="71"/>
      <c r="J186" s="71"/>
      <c r="K186" s="71"/>
      <c r="L186" s="71"/>
      <c r="M186" s="71"/>
      <c r="N186" s="71">
        <f t="shared" si="57"/>
        <v>31506.6</v>
      </c>
      <c r="O186" s="71">
        <f t="shared" si="57"/>
        <v>31506.6</v>
      </c>
      <c r="P186" s="71">
        <f t="shared" si="57"/>
        <v>0</v>
      </c>
      <c r="Q186" s="71">
        <f t="shared" si="57"/>
        <v>31506.6</v>
      </c>
      <c r="R186" s="71">
        <f t="shared" si="57"/>
        <v>-21340.1</v>
      </c>
      <c r="S186" s="333">
        <f t="shared" si="57"/>
        <v>10166.5</v>
      </c>
      <c r="T186" s="333">
        <f t="shared" si="57"/>
        <v>3482.94279</v>
      </c>
      <c r="U186" s="319">
        <f t="shared" si="46"/>
        <v>34.25901529533271</v>
      </c>
    </row>
    <row r="187" spans="1:21" s="247" customFormat="1" ht="15" customHeight="1" hidden="1">
      <c r="A187" s="248" t="s">
        <v>532</v>
      </c>
      <c r="B187" s="232" t="s">
        <v>418</v>
      </c>
      <c r="C187" s="249" t="s">
        <v>262</v>
      </c>
      <c r="D187" s="249" t="s">
        <v>257</v>
      </c>
      <c r="E187" s="8" t="s">
        <v>556</v>
      </c>
      <c r="F187" s="249" t="s">
        <v>533</v>
      </c>
      <c r="G187" s="250"/>
      <c r="H187" s="250"/>
      <c r="I187" s="250"/>
      <c r="J187" s="250"/>
      <c r="K187" s="250"/>
      <c r="L187" s="250"/>
      <c r="M187" s="250"/>
      <c r="N187" s="250">
        <v>31506.6</v>
      </c>
      <c r="O187" s="250">
        <f>M187+N187</f>
        <v>31506.6</v>
      </c>
      <c r="P187" s="250"/>
      <c r="Q187" s="250">
        <f>O187+P187</f>
        <v>31506.6</v>
      </c>
      <c r="R187" s="250">
        <v>-21340.1</v>
      </c>
      <c r="S187" s="334">
        <f>Q187+R187</f>
        <v>10166.5</v>
      </c>
      <c r="T187" s="334">
        <v>3482.94279</v>
      </c>
      <c r="U187" s="319">
        <f t="shared" si="46"/>
        <v>34.25901529533271</v>
      </c>
    </row>
    <row r="188" spans="1:21" s="247" customFormat="1" ht="15" customHeight="1">
      <c r="A188" s="164" t="s">
        <v>207</v>
      </c>
      <c r="B188" s="69" t="s">
        <v>418</v>
      </c>
      <c r="C188" s="70" t="s">
        <v>262</v>
      </c>
      <c r="D188" s="70" t="s">
        <v>257</v>
      </c>
      <c r="E188" s="8" t="s">
        <v>556</v>
      </c>
      <c r="F188" s="70" t="s">
        <v>469</v>
      </c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>
        <f>Q189</f>
        <v>0</v>
      </c>
      <c r="R188" s="71">
        <f>R189</f>
        <v>21340.1</v>
      </c>
      <c r="S188" s="333">
        <f>S189</f>
        <v>21340.1</v>
      </c>
      <c r="T188" s="333">
        <f>T189</f>
        <v>13720.36737</v>
      </c>
      <c r="U188" s="319">
        <f t="shared" si="46"/>
        <v>64.29382884803726</v>
      </c>
    </row>
    <row r="189" spans="1:21" s="247" customFormat="1" ht="15" customHeight="1" hidden="1">
      <c r="A189" s="165" t="s">
        <v>472</v>
      </c>
      <c r="B189" s="232" t="s">
        <v>418</v>
      </c>
      <c r="C189" s="249" t="s">
        <v>262</v>
      </c>
      <c r="D189" s="249" t="s">
        <v>257</v>
      </c>
      <c r="E189" s="251" t="s">
        <v>557</v>
      </c>
      <c r="F189" s="249" t="s">
        <v>471</v>
      </c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>
        <v>21340.1</v>
      </c>
      <c r="S189" s="334">
        <f>Q189+R189</f>
        <v>21340.1</v>
      </c>
      <c r="T189" s="334">
        <v>13720.36737</v>
      </c>
      <c r="U189" s="319">
        <f t="shared" si="46"/>
        <v>64.29382884803726</v>
      </c>
    </row>
    <row r="190" spans="1:21" s="254" customFormat="1" ht="45" customHeight="1">
      <c r="A190" s="164" t="s">
        <v>530</v>
      </c>
      <c r="B190" s="140" t="s">
        <v>418</v>
      </c>
      <c r="C190" s="184" t="s">
        <v>262</v>
      </c>
      <c r="D190" s="184" t="s">
        <v>257</v>
      </c>
      <c r="E190" s="8" t="s">
        <v>558</v>
      </c>
      <c r="F190" s="184" t="s">
        <v>402</v>
      </c>
      <c r="G190" s="252"/>
      <c r="H190" s="252"/>
      <c r="I190" s="252"/>
      <c r="J190" s="252"/>
      <c r="K190" s="253">
        <f aca="true" t="shared" si="58" ref="K190:T191">K191</f>
        <v>0</v>
      </c>
      <c r="L190" s="253">
        <f t="shared" si="58"/>
        <v>313.2</v>
      </c>
      <c r="M190" s="253">
        <f t="shared" si="58"/>
        <v>313.2</v>
      </c>
      <c r="N190" s="253">
        <f t="shared" si="58"/>
        <v>5.1</v>
      </c>
      <c r="O190" s="253">
        <f t="shared" si="58"/>
        <v>318.3</v>
      </c>
      <c r="P190" s="253">
        <f t="shared" si="58"/>
        <v>0</v>
      </c>
      <c r="Q190" s="253">
        <f t="shared" si="58"/>
        <v>318.3</v>
      </c>
      <c r="R190" s="253">
        <f t="shared" si="58"/>
        <v>0</v>
      </c>
      <c r="S190" s="335">
        <f t="shared" si="58"/>
        <v>178.3</v>
      </c>
      <c r="T190" s="335">
        <f t="shared" si="58"/>
        <v>35.18124</v>
      </c>
      <c r="U190" s="319">
        <f t="shared" si="46"/>
        <v>19.731486259113854</v>
      </c>
    </row>
    <row r="191" spans="1:21" s="254" customFormat="1" ht="15" customHeight="1">
      <c r="A191" s="139" t="s">
        <v>531</v>
      </c>
      <c r="B191" s="140" t="s">
        <v>418</v>
      </c>
      <c r="C191" s="184" t="s">
        <v>262</v>
      </c>
      <c r="D191" s="184" t="s">
        <v>257</v>
      </c>
      <c r="E191" s="8" t="s">
        <v>558</v>
      </c>
      <c r="F191" s="184" t="s">
        <v>120</v>
      </c>
      <c r="G191" s="252"/>
      <c r="H191" s="252"/>
      <c r="I191" s="252"/>
      <c r="J191" s="252"/>
      <c r="K191" s="253">
        <f t="shared" si="58"/>
        <v>0</v>
      </c>
      <c r="L191" s="253">
        <f t="shared" si="58"/>
        <v>313.2</v>
      </c>
      <c r="M191" s="253">
        <f t="shared" si="58"/>
        <v>313.2</v>
      </c>
      <c r="N191" s="253">
        <f t="shared" si="58"/>
        <v>5.1</v>
      </c>
      <c r="O191" s="253">
        <f t="shared" si="58"/>
        <v>318.3</v>
      </c>
      <c r="P191" s="253">
        <f t="shared" si="58"/>
        <v>0</v>
      </c>
      <c r="Q191" s="253">
        <f t="shared" si="58"/>
        <v>318.3</v>
      </c>
      <c r="R191" s="253">
        <f t="shared" si="58"/>
        <v>0</v>
      </c>
      <c r="S191" s="335">
        <f t="shared" si="58"/>
        <v>178.3</v>
      </c>
      <c r="T191" s="335">
        <f t="shared" si="58"/>
        <v>35.18124</v>
      </c>
      <c r="U191" s="319">
        <f t="shared" si="46"/>
        <v>19.731486259113854</v>
      </c>
    </row>
    <row r="192" spans="1:21" s="254" customFormat="1" ht="15" customHeight="1" hidden="1">
      <c r="A192" s="248" t="s">
        <v>532</v>
      </c>
      <c r="B192" s="186" t="s">
        <v>418</v>
      </c>
      <c r="C192" s="241" t="s">
        <v>262</v>
      </c>
      <c r="D192" s="241" t="s">
        <v>257</v>
      </c>
      <c r="E192" s="8" t="s">
        <v>558</v>
      </c>
      <c r="F192" s="249" t="s">
        <v>533</v>
      </c>
      <c r="G192" s="256"/>
      <c r="H192" s="256"/>
      <c r="I192" s="256"/>
      <c r="J192" s="256"/>
      <c r="K192" s="256"/>
      <c r="L192" s="257">
        <v>313.2</v>
      </c>
      <c r="M192" s="257">
        <f>K192+L192</f>
        <v>313.2</v>
      </c>
      <c r="N192" s="257">
        <v>5.1</v>
      </c>
      <c r="O192" s="257">
        <f>M192+N192</f>
        <v>318.3</v>
      </c>
      <c r="P192" s="257"/>
      <c r="Q192" s="257">
        <f>O192+P192</f>
        <v>318.3</v>
      </c>
      <c r="R192" s="257"/>
      <c r="S192" s="336">
        <f>Q192+R192-140</f>
        <v>178.3</v>
      </c>
      <c r="T192" s="336">
        <v>35.18124</v>
      </c>
      <c r="U192" s="319">
        <f t="shared" si="46"/>
        <v>19.731486259113854</v>
      </c>
    </row>
    <row r="193" spans="1:21" s="247" customFormat="1" ht="15" customHeight="1">
      <c r="A193" s="164" t="s">
        <v>207</v>
      </c>
      <c r="B193" s="69" t="s">
        <v>418</v>
      </c>
      <c r="C193" s="70" t="s">
        <v>262</v>
      </c>
      <c r="D193" s="70" t="s">
        <v>257</v>
      </c>
      <c r="E193" s="8" t="s">
        <v>558</v>
      </c>
      <c r="F193" s="70" t="s">
        <v>469</v>
      </c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>
        <f>Q194</f>
        <v>0</v>
      </c>
      <c r="R193" s="71">
        <f>R194</f>
        <v>21340.1</v>
      </c>
      <c r="S193" s="333">
        <f>S194</f>
        <v>140</v>
      </c>
      <c r="T193" s="333">
        <f>T194</f>
        <v>138.44815</v>
      </c>
      <c r="U193" s="319">
        <f t="shared" si="46"/>
        <v>98.89153571428572</v>
      </c>
    </row>
    <row r="194" spans="1:21" s="247" customFormat="1" ht="15" customHeight="1" hidden="1">
      <c r="A194" s="165" t="s">
        <v>472</v>
      </c>
      <c r="B194" s="232" t="s">
        <v>418</v>
      </c>
      <c r="C194" s="249" t="s">
        <v>262</v>
      </c>
      <c r="D194" s="249" t="s">
        <v>257</v>
      </c>
      <c r="E194" s="8" t="s">
        <v>558</v>
      </c>
      <c r="F194" s="249" t="s">
        <v>471</v>
      </c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>
        <v>21340.1</v>
      </c>
      <c r="S194" s="334">
        <v>140</v>
      </c>
      <c r="T194" s="334">
        <v>138.44815</v>
      </c>
      <c r="U194" s="319">
        <f t="shared" si="46"/>
        <v>98.89153571428572</v>
      </c>
    </row>
    <row r="195" spans="1:21" s="254" customFormat="1" ht="15" customHeight="1" hidden="1">
      <c r="A195" s="248"/>
      <c r="B195" s="186"/>
      <c r="C195" s="241"/>
      <c r="D195" s="241"/>
      <c r="E195" s="255"/>
      <c r="F195" s="249"/>
      <c r="G195" s="256"/>
      <c r="H195" s="256"/>
      <c r="I195" s="256"/>
      <c r="J195" s="256"/>
      <c r="K195" s="256"/>
      <c r="L195" s="257"/>
      <c r="M195" s="257"/>
      <c r="N195" s="257"/>
      <c r="O195" s="257"/>
      <c r="P195" s="257"/>
      <c r="Q195" s="257"/>
      <c r="R195" s="257"/>
      <c r="S195" s="336"/>
      <c r="T195" s="336"/>
      <c r="U195" s="319" t="e">
        <f t="shared" si="46"/>
        <v>#DIV/0!</v>
      </c>
    </row>
    <row r="196" spans="1:21" s="260" customFormat="1" ht="15" customHeight="1">
      <c r="A196" s="164" t="s">
        <v>530</v>
      </c>
      <c r="B196" s="140" t="s">
        <v>418</v>
      </c>
      <c r="C196" s="184" t="s">
        <v>262</v>
      </c>
      <c r="D196" s="184" t="s">
        <v>257</v>
      </c>
      <c r="E196" s="8" t="s">
        <v>559</v>
      </c>
      <c r="F196" s="184" t="s">
        <v>402</v>
      </c>
      <c r="G196" s="258"/>
      <c r="H196" s="258"/>
      <c r="I196" s="258"/>
      <c r="J196" s="258"/>
      <c r="K196" s="258"/>
      <c r="L196" s="259"/>
      <c r="M196" s="259"/>
      <c r="N196" s="259">
        <f aca="true" t="shared" si="59" ref="N196:T197">N197</f>
        <v>11.166</v>
      </c>
      <c r="O196" s="259">
        <f t="shared" si="59"/>
        <v>11.166</v>
      </c>
      <c r="P196" s="259">
        <f t="shared" si="59"/>
        <v>0</v>
      </c>
      <c r="Q196" s="259">
        <f t="shared" si="59"/>
        <v>3.183</v>
      </c>
      <c r="R196" s="259">
        <f t="shared" si="59"/>
        <v>0</v>
      </c>
      <c r="S196" s="337">
        <f t="shared" si="59"/>
        <v>1.1829999999999998</v>
      </c>
      <c r="T196" s="337">
        <f t="shared" si="59"/>
        <v>0.35181</v>
      </c>
      <c r="U196" s="319">
        <f t="shared" si="46"/>
        <v>29.73879966187659</v>
      </c>
    </row>
    <row r="197" spans="1:21" s="260" customFormat="1" ht="15" customHeight="1">
      <c r="A197" s="139" t="s">
        <v>531</v>
      </c>
      <c r="B197" s="140" t="s">
        <v>418</v>
      </c>
      <c r="C197" s="184" t="s">
        <v>262</v>
      </c>
      <c r="D197" s="184" t="s">
        <v>257</v>
      </c>
      <c r="E197" s="8" t="s">
        <v>559</v>
      </c>
      <c r="F197" s="184" t="s">
        <v>120</v>
      </c>
      <c r="G197" s="258"/>
      <c r="H197" s="258"/>
      <c r="I197" s="258"/>
      <c r="J197" s="258"/>
      <c r="K197" s="258"/>
      <c r="L197" s="259"/>
      <c r="M197" s="259"/>
      <c r="N197" s="259">
        <f t="shared" si="59"/>
        <v>11.166</v>
      </c>
      <c r="O197" s="259">
        <f t="shared" si="59"/>
        <v>11.166</v>
      </c>
      <c r="P197" s="259">
        <f t="shared" si="59"/>
        <v>0</v>
      </c>
      <c r="Q197" s="259">
        <f t="shared" si="59"/>
        <v>3.183</v>
      </c>
      <c r="R197" s="259">
        <f t="shared" si="59"/>
        <v>0</v>
      </c>
      <c r="S197" s="337">
        <f t="shared" si="59"/>
        <v>1.1829999999999998</v>
      </c>
      <c r="T197" s="337">
        <f t="shared" si="59"/>
        <v>0.35181</v>
      </c>
      <c r="U197" s="319">
        <f t="shared" si="46"/>
        <v>29.73879966187659</v>
      </c>
    </row>
    <row r="198" spans="1:21" s="260" customFormat="1" ht="15" customHeight="1" hidden="1">
      <c r="A198" s="248" t="s">
        <v>532</v>
      </c>
      <c r="B198" s="140" t="s">
        <v>418</v>
      </c>
      <c r="C198" s="184" t="s">
        <v>262</v>
      </c>
      <c r="D198" s="184" t="s">
        <v>257</v>
      </c>
      <c r="E198" s="8" t="s">
        <v>559</v>
      </c>
      <c r="F198" s="249" t="s">
        <v>533</v>
      </c>
      <c r="G198" s="258"/>
      <c r="H198" s="258"/>
      <c r="I198" s="258"/>
      <c r="J198" s="258"/>
      <c r="K198" s="258"/>
      <c r="L198" s="259"/>
      <c r="M198" s="259"/>
      <c r="N198" s="259">
        <v>11.166</v>
      </c>
      <c r="O198" s="259">
        <f>M198+N198</f>
        <v>11.166</v>
      </c>
      <c r="P198" s="259"/>
      <c r="Q198" s="259">
        <v>3.183</v>
      </c>
      <c r="R198" s="259"/>
      <c r="S198" s="337">
        <f>3.183-1-1</f>
        <v>1.1829999999999998</v>
      </c>
      <c r="T198" s="337">
        <v>0.35181</v>
      </c>
      <c r="U198" s="319">
        <f t="shared" si="46"/>
        <v>29.73879966187659</v>
      </c>
    </row>
    <row r="199" spans="1:21" s="247" customFormat="1" ht="15" customHeight="1">
      <c r="A199" s="164" t="s">
        <v>207</v>
      </c>
      <c r="B199" s="69" t="s">
        <v>418</v>
      </c>
      <c r="C199" s="70" t="s">
        <v>262</v>
      </c>
      <c r="D199" s="70" t="s">
        <v>257</v>
      </c>
      <c r="E199" s="8" t="s">
        <v>559</v>
      </c>
      <c r="F199" s="70" t="s">
        <v>469</v>
      </c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>
        <f>Q200</f>
        <v>0</v>
      </c>
      <c r="R199" s="71">
        <f>R200</f>
        <v>21340.1</v>
      </c>
      <c r="S199" s="333">
        <f>S200</f>
        <v>2</v>
      </c>
      <c r="T199" s="333">
        <f>T200</f>
        <v>1.38448</v>
      </c>
      <c r="U199" s="319">
        <f t="shared" si="46"/>
        <v>69.22399999999999</v>
      </c>
    </row>
    <row r="200" spans="1:21" s="247" customFormat="1" ht="15" customHeight="1" hidden="1">
      <c r="A200" s="165" t="s">
        <v>472</v>
      </c>
      <c r="B200" s="232" t="s">
        <v>418</v>
      </c>
      <c r="C200" s="249" t="s">
        <v>262</v>
      </c>
      <c r="D200" s="249" t="s">
        <v>257</v>
      </c>
      <c r="E200" s="8" t="s">
        <v>559</v>
      </c>
      <c r="F200" s="249" t="s">
        <v>471</v>
      </c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>
        <v>21340.1</v>
      </c>
      <c r="S200" s="334">
        <v>2</v>
      </c>
      <c r="T200" s="334">
        <v>1.38448</v>
      </c>
      <c r="U200" s="319">
        <f t="shared" si="46"/>
        <v>69.22399999999999</v>
      </c>
    </row>
    <row r="201" spans="1:21" s="199" customFormat="1" ht="29.25" customHeight="1">
      <c r="A201" s="160" t="s">
        <v>475</v>
      </c>
      <c r="B201" s="129" t="s">
        <v>418</v>
      </c>
      <c r="C201" s="151" t="s">
        <v>262</v>
      </c>
      <c r="D201" s="151" t="s">
        <v>257</v>
      </c>
      <c r="E201" s="131" t="s">
        <v>444</v>
      </c>
      <c r="F201" s="149"/>
      <c r="G201" s="159">
        <f aca="true" t="shared" si="60" ref="G201:R204">G202</f>
        <v>300</v>
      </c>
      <c r="H201" s="159">
        <f t="shared" si="60"/>
        <v>0</v>
      </c>
      <c r="I201" s="120">
        <f t="shared" si="48"/>
        <v>300</v>
      </c>
      <c r="J201" s="159">
        <f t="shared" si="60"/>
        <v>0</v>
      </c>
      <c r="K201" s="120">
        <f>I201+J201</f>
        <v>300</v>
      </c>
      <c r="L201" s="159">
        <f t="shared" si="60"/>
        <v>0</v>
      </c>
      <c r="M201" s="120">
        <f>K201+L201</f>
        <v>300</v>
      </c>
      <c r="N201" s="159">
        <f t="shared" si="60"/>
        <v>0</v>
      </c>
      <c r="O201" s="120">
        <f>M201+N201</f>
        <v>300</v>
      </c>
      <c r="P201" s="159">
        <f t="shared" si="60"/>
        <v>0</v>
      </c>
      <c r="Q201" s="120">
        <f>O201+P201</f>
        <v>300</v>
      </c>
      <c r="R201" s="159">
        <f t="shared" si="60"/>
        <v>110</v>
      </c>
      <c r="S201" s="319">
        <f>Q201+R201</f>
        <v>410</v>
      </c>
      <c r="T201" s="319">
        <f>T202</f>
        <v>395.75148</v>
      </c>
      <c r="U201" s="319">
        <f t="shared" si="46"/>
        <v>96.5247512195122</v>
      </c>
    </row>
    <row r="202" spans="1:21" s="185" customFormat="1" ht="15" customHeight="1">
      <c r="A202" s="162" t="s">
        <v>453</v>
      </c>
      <c r="B202" s="140" t="s">
        <v>418</v>
      </c>
      <c r="C202" s="153" t="s">
        <v>262</v>
      </c>
      <c r="D202" s="153" t="s">
        <v>257</v>
      </c>
      <c r="E202" s="137" t="s">
        <v>232</v>
      </c>
      <c r="F202" s="151"/>
      <c r="G202" s="172">
        <f t="shared" si="60"/>
        <v>300</v>
      </c>
      <c r="H202" s="172">
        <f t="shared" si="60"/>
        <v>0</v>
      </c>
      <c r="I202" s="120">
        <f t="shared" si="48"/>
        <v>300</v>
      </c>
      <c r="J202" s="172">
        <f t="shared" si="60"/>
        <v>0</v>
      </c>
      <c r="K202" s="120">
        <f>I202+J202</f>
        <v>300</v>
      </c>
      <c r="L202" s="172">
        <f t="shared" si="60"/>
        <v>0</v>
      </c>
      <c r="M202" s="120">
        <f>K202+L202</f>
        <v>300</v>
      </c>
      <c r="N202" s="172">
        <f t="shared" si="60"/>
        <v>0</v>
      </c>
      <c r="O202" s="120">
        <f>M202+N202</f>
        <v>300</v>
      </c>
      <c r="P202" s="172">
        <f t="shared" si="60"/>
        <v>0</v>
      </c>
      <c r="Q202" s="120">
        <f>O202+P202</f>
        <v>300</v>
      </c>
      <c r="R202" s="172">
        <f t="shared" si="60"/>
        <v>110</v>
      </c>
      <c r="S202" s="319">
        <f>Q202+R202</f>
        <v>410</v>
      </c>
      <c r="T202" s="319">
        <f>T203</f>
        <v>395.75148</v>
      </c>
      <c r="U202" s="319">
        <f aca="true" t="shared" si="61" ref="U202:U265">T202/S202*100</f>
        <v>96.5247512195122</v>
      </c>
    </row>
    <row r="203" spans="1:21" s="185" customFormat="1" ht="28.5" customHeight="1">
      <c r="A203" s="164" t="s">
        <v>197</v>
      </c>
      <c r="B203" s="140" t="s">
        <v>418</v>
      </c>
      <c r="C203" s="184" t="s">
        <v>262</v>
      </c>
      <c r="D203" s="184" t="s">
        <v>257</v>
      </c>
      <c r="E203" s="142" t="s">
        <v>232</v>
      </c>
      <c r="F203" s="184" t="s">
        <v>198</v>
      </c>
      <c r="G203" s="172">
        <f t="shared" si="60"/>
        <v>300</v>
      </c>
      <c r="H203" s="172">
        <f t="shared" si="60"/>
        <v>0</v>
      </c>
      <c r="I203" s="120">
        <f t="shared" si="48"/>
        <v>300</v>
      </c>
      <c r="J203" s="172">
        <f t="shared" si="60"/>
        <v>0</v>
      </c>
      <c r="K203" s="120">
        <f>I203+J203</f>
        <v>300</v>
      </c>
      <c r="L203" s="172">
        <f t="shared" si="60"/>
        <v>0</v>
      </c>
      <c r="M203" s="120">
        <f>K203+L203</f>
        <v>300</v>
      </c>
      <c r="N203" s="172">
        <f t="shared" si="60"/>
        <v>0</v>
      </c>
      <c r="O203" s="120">
        <f>M203+N203</f>
        <v>300</v>
      </c>
      <c r="P203" s="172">
        <f t="shared" si="60"/>
        <v>0</v>
      </c>
      <c r="Q203" s="120">
        <f>O203+P203</f>
        <v>300</v>
      </c>
      <c r="R203" s="172">
        <f t="shared" si="60"/>
        <v>110</v>
      </c>
      <c r="S203" s="319">
        <f>Q203+R203</f>
        <v>410</v>
      </c>
      <c r="T203" s="319">
        <f>T204</f>
        <v>395.75148</v>
      </c>
      <c r="U203" s="319">
        <f t="shared" si="61"/>
        <v>96.5247512195122</v>
      </c>
    </row>
    <row r="204" spans="1:21" s="185" customFormat="1" ht="29.25" customHeight="1">
      <c r="A204" s="139" t="s">
        <v>199</v>
      </c>
      <c r="B204" s="140" t="s">
        <v>418</v>
      </c>
      <c r="C204" s="184" t="s">
        <v>262</v>
      </c>
      <c r="D204" s="184" t="s">
        <v>257</v>
      </c>
      <c r="E204" s="142" t="s">
        <v>232</v>
      </c>
      <c r="F204" s="184" t="s">
        <v>466</v>
      </c>
      <c r="G204" s="172">
        <f t="shared" si="60"/>
        <v>300</v>
      </c>
      <c r="H204" s="172">
        <f t="shared" si="60"/>
        <v>0</v>
      </c>
      <c r="I204" s="120">
        <f t="shared" si="48"/>
        <v>300</v>
      </c>
      <c r="J204" s="172">
        <f t="shared" si="60"/>
        <v>0</v>
      </c>
      <c r="K204" s="120">
        <f>I204+J204</f>
        <v>300</v>
      </c>
      <c r="L204" s="172">
        <f t="shared" si="60"/>
        <v>0</v>
      </c>
      <c r="M204" s="120">
        <f>K204+L204</f>
        <v>300</v>
      </c>
      <c r="N204" s="172">
        <f t="shared" si="60"/>
        <v>0</v>
      </c>
      <c r="O204" s="120">
        <f>M204+N204</f>
        <v>300</v>
      </c>
      <c r="P204" s="172">
        <f t="shared" si="60"/>
        <v>0</v>
      </c>
      <c r="Q204" s="120">
        <f>O204+P204</f>
        <v>300</v>
      </c>
      <c r="R204" s="172">
        <f t="shared" si="60"/>
        <v>110</v>
      </c>
      <c r="S204" s="319">
        <f>Q204+R204</f>
        <v>410</v>
      </c>
      <c r="T204" s="319">
        <f>T205</f>
        <v>395.75148</v>
      </c>
      <c r="U204" s="319">
        <f t="shared" si="61"/>
        <v>96.5247512195122</v>
      </c>
    </row>
    <row r="205" spans="1:21" s="261" customFormat="1" ht="30" customHeight="1" hidden="1">
      <c r="A205" s="165" t="s">
        <v>375</v>
      </c>
      <c r="B205" s="140" t="s">
        <v>418</v>
      </c>
      <c r="C205" s="241" t="s">
        <v>262</v>
      </c>
      <c r="D205" s="241" t="s">
        <v>257</v>
      </c>
      <c r="E205" s="147" t="s">
        <v>232</v>
      </c>
      <c r="F205" s="241" t="s">
        <v>275</v>
      </c>
      <c r="G205" s="245">
        <v>300</v>
      </c>
      <c r="H205" s="245"/>
      <c r="I205" s="120">
        <f t="shared" si="48"/>
        <v>300</v>
      </c>
      <c r="J205" s="245"/>
      <c r="K205" s="120">
        <f>I205+J205</f>
        <v>300</v>
      </c>
      <c r="L205" s="245"/>
      <c r="M205" s="120">
        <f>K205+L205</f>
        <v>300</v>
      </c>
      <c r="N205" s="245"/>
      <c r="O205" s="120">
        <f>M205+N205</f>
        <v>300</v>
      </c>
      <c r="P205" s="245"/>
      <c r="Q205" s="120">
        <f>O205+P205</f>
        <v>300</v>
      </c>
      <c r="R205" s="245">
        <v>110</v>
      </c>
      <c r="S205" s="319">
        <f>Q205+R205</f>
        <v>410</v>
      </c>
      <c r="T205" s="319">
        <v>395.75148</v>
      </c>
      <c r="U205" s="319">
        <f t="shared" si="61"/>
        <v>96.5247512195122</v>
      </c>
    </row>
    <row r="206" spans="1:21" s="199" customFormat="1" ht="15" customHeight="1">
      <c r="A206" s="122" t="s">
        <v>264</v>
      </c>
      <c r="B206" s="117" t="s">
        <v>418</v>
      </c>
      <c r="C206" s="149" t="s">
        <v>262</v>
      </c>
      <c r="D206" s="149" t="s">
        <v>258</v>
      </c>
      <c r="E206" s="150"/>
      <c r="F206" s="149"/>
      <c r="G206" s="126">
        <f>G215</f>
        <v>80</v>
      </c>
      <c r="H206" s="126">
        <f aca="true" t="shared" si="62" ref="H206:S206">H215+H207</f>
        <v>4004</v>
      </c>
      <c r="I206" s="126">
        <f t="shared" si="62"/>
        <v>4084</v>
      </c>
      <c r="J206" s="126">
        <f t="shared" si="62"/>
        <v>0</v>
      </c>
      <c r="K206" s="126">
        <f t="shared" si="62"/>
        <v>4084</v>
      </c>
      <c r="L206" s="126">
        <f t="shared" si="62"/>
        <v>0</v>
      </c>
      <c r="M206" s="126">
        <f t="shared" si="62"/>
        <v>4084</v>
      </c>
      <c r="N206" s="126">
        <f t="shared" si="62"/>
        <v>-7.583</v>
      </c>
      <c r="O206" s="126">
        <f t="shared" si="62"/>
        <v>4076.417</v>
      </c>
      <c r="P206" s="126">
        <f t="shared" si="62"/>
        <v>0</v>
      </c>
      <c r="Q206" s="126">
        <f t="shared" si="62"/>
        <v>4076.417</v>
      </c>
      <c r="R206" s="126">
        <f t="shared" si="62"/>
        <v>-53.7</v>
      </c>
      <c r="S206" s="329">
        <f t="shared" si="62"/>
        <v>4022.717</v>
      </c>
      <c r="T206" s="329">
        <f>T207+T215</f>
        <v>4022.6725</v>
      </c>
      <c r="U206" s="319">
        <f t="shared" si="61"/>
        <v>99.99889378248582</v>
      </c>
    </row>
    <row r="207" spans="1:21" s="199" customFormat="1" ht="15" customHeight="1">
      <c r="A207" s="160" t="s">
        <v>407</v>
      </c>
      <c r="B207" s="129" t="s">
        <v>418</v>
      </c>
      <c r="C207" s="151" t="s">
        <v>262</v>
      </c>
      <c r="D207" s="151" t="s">
        <v>258</v>
      </c>
      <c r="E207" s="131" t="s">
        <v>411</v>
      </c>
      <c r="F207" s="151"/>
      <c r="G207" s="126"/>
      <c r="H207" s="126">
        <f aca="true" t="shared" si="63" ref="H207:T207">H208</f>
        <v>4004</v>
      </c>
      <c r="I207" s="126">
        <f t="shared" si="63"/>
        <v>4004</v>
      </c>
      <c r="J207" s="126">
        <f t="shared" si="63"/>
        <v>0</v>
      </c>
      <c r="K207" s="126">
        <f t="shared" si="63"/>
        <v>4004</v>
      </c>
      <c r="L207" s="126">
        <f t="shared" si="63"/>
        <v>0</v>
      </c>
      <c r="M207" s="126">
        <f t="shared" si="63"/>
        <v>4004</v>
      </c>
      <c r="N207" s="126">
        <f t="shared" si="63"/>
        <v>0</v>
      </c>
      <c r="O207" s="126">
        <f t="shared" si="63"/>
        <v>4004</v>
      </c>
      <c r="P207" s="126">
        <f t="shared" si="63"/>
        <v>0</v>
      </c>
      <c r="Q207" s="126">
        <f t="shared" si="63"/>
        <v>4004</v>
      </c>
      <c r="R207" s="126">
        <f t="shared" si="63"/>
        <v>0</v>
      </c>
      <c r="S207" s="329">
        <f t="shared" si="63"/>
        <v>4004</v>
      </c>
      <c r="T207" s="329">
        <f t="shared" si="63"/>
        <v>4004</v>
      </c>
      <c r="U207" s="319">
        <f t="shared" si="61"/>
        <v>100</v>
      </c>
    </row>
    <row r="208" spans="1:21" s="199" customFormat="1" ht="15" customHeight="1">
      <c r="A208" s="162" t="s">
        <v>408</v>
      </c>
      <c r="B208" s="135" t="s">
        <v>418</v>
      </c>
      <c r="C208" s="153" t="s">
        <v>262</v>
      </c>
      <c r="D208" s="153" t="s">
        <v>258</v>
      </c>
      <c r="E208" s="137" t="s">
        <v>412</v>
      </c>
      <c r="F208" s="153"/>
      <c r="G208" s="126"/>
      <c r="H208" s="126">
        <f aca="true" t="shared" si="64" ref="H208:S208">H209+H212</f>
        <v>4004</v>
      </c>
      <c r="I208" s="126">
        <f t="shared" si="64"/>
        <v>4004</v>
      </c>
      <c r="J208" s="126">
        <f t="shared" si="64"/>
        <v>0</v>
      </c>
      <c r="K208" s="126">
        <f t="shared" si="64"/>
        <v>4004</v>
      </c>
      <c r="L208" s="126">
        <f t="shared" si="64"/>
        <v>0</v>
      </c>
      <c r="M208" s="126">
        <f t="shared" si="64"/>
        <v>4004</v>
      </c>
      <c r="N208" s="126">
        <f t="shared" si="64"/>
        <v>0</v>
      </c>
      <c r="O208" s="126">
        <f t="shared" si="64"/>
        <v>4004</v>
      </c>
      <c r="P208" s="126">
        <f t="shared" si="64"/>
        <v>0</v>
      </c>
      <c r="Q208" s="126">
        <f t="shared" si="64"/>
        <v>4004</v>
      </c>
      <c r="R208" s="126">
        <f t="shared" si="64"/>
        <v>0</v>
      </c>
      <c r="S208" s="329">
        <f t="shared" si="64"/>
        <v>4004</v>
      </c>
      <c r="T208" s="329">
        <f>T209+T212</f>
        <v>4004</v>
      </c>
      <c r="U208" s="319">
        <f t="shared" si="61"/>
        <v>100</v>
      </c>
    </row>
    <row r="209" spans="1:21" s="199" customFormat="1" ht="15" customHeight="1">
      <c r="A209" s="164" t="s">
        <v>409</v>
      </c>
      <c r="B209" s="140" t="s">
        <v>418</v>
      </c>
      <c r="C209" s="184" t="s">
        <v>262</v>
      </c>
      <c r="D209" s="184" t="s">
        <v>258</v>
      </c>
      <c r="E209" s="8" t="s">
        <v>413</v>
      </c>
      <c r="F209" s="184"/>
      <c r="G209" s="262"/>
      <c r="H209" s="262">
        <f aca="true" t="shared" si="65" ref="H209:T210">H210</f>
        <v>4000</v>
      </c>
      <c r="I209" s="262">
        <f t="shared" si="65"/>
        <v>4000</v>
      </c>
      <c r="J209" s="262">
        <f t="shared" si="65"/>
        <v>0</v>
      </c>
      <c r="K209" s="262">
        <f t="shared" si="65"/>
        <v>4000</v>
      </c>
      <c r="L209" s="262">
        <f t="shared" si="65"/>
        <v>0</v>
      </c>
      <c r="M209" s="262">
        <f t="shared" si="65"/>
        <v>4000</v>
      </c>
      <c r="N209" s="262">
        <f t="shared" si="65"/>
        <v>0</v>
      </c>
      <c r="O209" s="262">
        <f t="shared" si="65"/>
        <v>4000</v>
      </c>
      <c r="P209" s="262">
        <f t="shared" si="65"/>
        <v>0</v>
      </c>
      <c r="Q209" s="262">
        <f t="shared" si="65"/>
        <v>4000</v>
      </c>
      <c r="R209" s="262">
        <f t="shared" si="65"/>
        <v>0</v>
      </c>
      <c r="S209" s="331">
        <f t="shared" si="65"/>
        <v>4000</v>
      </c>
      <c r="T209" s="331">
        <f t="shared" si="65"/>
        <v>4000</v>
      </c>
      <c r="U209" s="319">
        <f t="shared" si="61"/>
        <v>100</v>
      </c>
    </row>
    <row r="210" spans="1:21" s="199" customFormat="1" ht="15" customHeight="1">
      <c r="A210" s="139" t="s">
        <v>401</v>
      </c>
      <c r="B210" s="140" t="s">
        <v>418</v>
      </c>
      <c r="C210" s="184" t="s">
        <v>262</v>
      </c>
      <c r="D210" s="184" t="s">
        <v>258</v>
      </c>
      <c r="E210" s="8" t="s">
        <v>413</v>
      </c>
      <c r="F210" s="184" t="s">
        <v>402</v>
      </c>
      <c r="G210" s="262"/>
      <c r="H210" s="262">
        <f t="shared" si="65"/>
        <v>4000</v>
      </c>
      <c r="I210" s="262">
        <f t="shared" si="65"/>
        <v>4000</v>
      </c>
      <c r="J210" s="262">
        <f t="shared" si="65"/>
        <v>0</v>
      </c>
      <c r="K210" s="262">
        <f t="shared" si="65"/>
        <v>4000</v>
      </c>
      <c r="L210" s="262">
        <f t="shared" si="65"/>
        <v>0</v>
      </c>
      <c r="M210" s="262">
        <f t="shared" si="65"/>
        <v>4000</v>
      </c>
      <c r="N210" s="262">
        <f t="shared" si="65"/>
        <v>0</v>
      </c>
      <c r="O210" s="262">
        <f t="shared" si="65"/>
        <v>4000</v>
      </c>
      <c r="P210" s="262">
        <f t="shared" si="65"/>
        <v>0</v>
      </c>
      <c r="Q210" s="262">
        <f t="shared" si="65"/>
        <v>4000</v>
      </c>
      <c r="R210" s="262">
        <f t="shared" si="65"/>
        <v>0</v>
      </c>
      <c r="S210" s="331">
        <f t="shared" si="65"/>
        <v>4000</v>
      </c>
      <c r="T210" s="331">
        <f t="shared" si="65"/>
        <v>4000</v>
      </c>
      <c r="U210" s="319">
        <f t="shared" si="61"/>
        <v>100</v>
      </c>
    </row>
    <row r="211" spans="1:21" s="199" customFormat="1" ht="15" customHeight="1" hidden="1">
      <c r="A211" s="145" t="s">
        <v>401</v>
      </c>
      <c r="B211" s="140" t="s">
        <v>418</v>
      </c>
      <c r="C211" s="184" t="s">
        <v>262</v>
      </c>
      <c r="D211" s="184" t="s">
        <v>258</v>
      </c>
      <c r="E211" s="8" t="s">
        <v>413</v>
      </c>
      <c r="F211" s="241" t="s">
        <v>403</v>
      </c>
      <c r="G211" s="262"/>
      <c r="H211" s="262">
        <v>4000</v>
      </c>
      <c r="I211" s="262">
        <v>4000</v>
      </c>
      <c r="J211" s="262"/>
      <c r="K211" s="262">
        <v>4000</v>
      </c>
      <c r="L211" s="262"/>
      <c r="M211" s="262">
        <v>4000</v>
      </c>
      <c r="N211" s="262"/>
      <c r="O211" s="262">
        <v>4000</v>
      </c>
      <c r="P211" s="262"/>
      <c r="Q211" s="262">
        <v>4000</v>
      </c>
      <c r="R211" s="262"/>
      <c r="S211" s="331">
        <v>4000</v>
      </c>
      <c r="T211" s="331">
        <v>4000</v>
      </c>
      <c r="U211" s="319">
        <f t="shared" si="61"/>
        <v>100</v>
      </c>
    </row>
    <row r="212" spans="1:21" s="199" customFormat="1" ht="15" customHeight="1">
      <c r="A212" s="164" t="s">
        <v>410</v>
      </c>
      <c r="B212" s="140" t="s">
        <v>418</v>
      </c>
      <c r="C212" s="184" t="s">
        <v>262</v>
      </c>
      <c r="D212" s="184" t="s">
        <v>258</v>
      </c>
      <c r="E212" s="8" t="s">
        <v>414</v>
      </c>
      <c r="F212" s="184"/>
      <c r="G212" s="262"/>
      <c r="H212" s="262">
        <f aca="true" t="shared" si="66" ref="H212:T213">H213</f>
        <v>4</v>
      </c>
      <c r="I212" s="262">
        <f t="shared" si="66"/>
        <v>4</v>
      </c>
      <c r="J212" s="262">
        <f t="shared" si="66"/>
        <v>0</v>
      </c>
      <c r="K212" s="262">
        <f t="shared" si="66"/>
        <v>4</v>
      </c>
      <c r="L212" s="262">
        <f t="shared" si="66"/>
        <v>0</v>
      </c>
      <c r="M212" s="262">
        <f t="shared" si="66"/>
        <v>4</v>
      </c>
      <c r="N212" s="262">
        <f t="shared" si="66"/>
        <v>0</v>
      </c>
      <c r="O212" s="262">
        <f t="shared" si="66"/>
        <v>4</v>
      </c>
      <c r="P212" s="262">
        <f t="shared" si="66"/>
        <v>0</v>
      </c>
      <c r="Q212" s="262">
        <f t="shared" si="66"/>
        <v>4</v>
      </c>
      <c r="R212" s="262">
        <f t="shared" si="66"/>
        <v>0</v>
      </c>
      <c r="S212" s="331">
        <f t="shared" si="66"/>
        <v>4</v>
      </c>
      <c r="T212" s="331">
        <f t="shared" si="66"/>
        <v>4</v>
      </c>
      <c r="U212" s="319">
        <f t="shared" si="61"/>
        <v>100</v>
      </c>
    </row>
    <row r="213" spans="1:21" s="199" customFormat="1" ht="15" customHeight="1">
      <c r="A213" s="139" t="s">
        <v>401</v>
      </c>
      <c r="B213" s="140" t="s">
        <v>418</v>
      </c>
      <c r="C213" s="184" t="s">
        <v>262</v>
      </c>
      <c r="D213" s="184" t="s">
        <v>258</v>
      </c>
      <c r="E213" s="8" t="s">
        <v>414</v>
      </c>
      <c r="F213" s="184" t="s">
        <v>402</v>
      </c>
      <c r="G213" s="262"/>
      <c r="H213" s="262">
        <f t="shared" si="66"/>
        <v>4</v>
      </c>
      <c r="I213" s="262">
        <f t="shared" si="66"/>
        <v>4</v>
      </c>
      <c r="J213" s="262">
        <f t="shared" si="66"/>
        <v>0</v>
      </c>
      <c r="K213" s="262">
        <f t="shared" si="66"/>
        <v>4</v>
      </c>
      <c r="L213" s="262">
        <f t="shared" si="66"/>
        <v>0</v>
      </c>
      <c r="M213" s="262">
        <f t="shared" si="66"/>
        <v>4</v>
      </c>
      <c r="N213" s="262">
        <f t="shared" si="66"/>
        <v>0</v>
      </c>
      <c r="O213" s="262">
        <f t="shared" si="66"/>
        <v>4</v>
      </c>
      <c r="P213" s="262">
        <f t="shared" si="66"/>
        <v>0</v>
      </c>
      <c r="Q213" s="262">
        <f t="shared" si="66"/>
        <v>4</v>
      </c>
      <c r="R213" s="262">
        <f t="shared" si="66"/>
        <v>0</v>
      </c>
      <c r="S213" s="331">
        <f t="shared" si="66"/>
        <v>4</v>
      </c>
      <c r="T213" s="331">
        <f t="shared" si="66"/>
        <v>4</v>
      </c>
      <c r="U213" s="319">
        <f t="shared" si="61"/>
        <v>100</v>
      </c>
    </row>
    <row r="214" spans="1:21" s="199" customFormat="1" ht="15" customHeight="1" hidden="1">
      <c r="A214" s="145" t="s">
        <v>401</v>
      </c>
      <c r="B214" s="140" t="s">
        <v>418</v>
      </c>
      <c r="C214" s="184" t="s">
        <v>262</v>
      </c>
      <c r="D214" s="184" t="s">
        <v>258</v>
      </c>
      <c r="E214" s="8" t="s">
        <v>414</v>
      </c>
      <c r="F214" s="241" t="s">
        <v>403</v>
      </c>
      <c r="G214" s="262"/>
      <c r="H214" s="262">
        <v>4</v>
      </c>
      <c r="I214" s="262">
        <v>4</v>
      </c>
      <c r="J214" s="262"/>
      <c r="K214" s="262">
        <v>4</v>
      </c>
      <c r="L214" s="262"/>
      <c r="M214" s="262">
        <v>4</v>
      </c>
      <c r="N214" s="262"/>
      <c r="O214" s="262">
        <v>4</v>
      </c>
      <c r="P214" s="262"/>
      <c r="Q214" s="262">
        <v>4</v>
      </c>
      <c r="R214" s="262"/>
      <c r="S214" s="331">
        <v>4</v>
      </c>
      <c r="T214" s="331">
        <v>4</v>
      </c>
      <c r="U214" s="319">
        <f t="shared" si="61"/>
        <v>100</v>
      </c>
    </row>
    <row r="215" spans="1:21" s="1" customFormat="1" ht="29.25" customHeight="1">
      <c r="A215" s="160" t="s">
        <v>475</v>
      </c>
      <c r="B215" s="129" t="s">
        <v>418</v>
      </c>
      <c r="C215" s="151" t="s">
        <v>262</v>
      </c>
      <c r="D215" s="151" t="s">
        <v>258</v>
      </c>
      <c r="E215" s="131" t="s">
        <v>444</v>
      </c>
      <c r="F215" s="155"/>
      <c r="G215" s="144">
        <f aca="true" t="shared" si="67" ref="G215:R218">G216</f>
        <v>80</v>
      </c>
      <c r="H215" s="144">
        <f t="shared" si="67"/>
        <v>0</v>
      </c>
      <c r="I215" s="120">
        <f t="shared" si="48"/>
        <v>80</v>
      </c>
      <c r="J215" s="144">
        <f t="shared" si="67"/>
        <v>0</v>
      </c>
      <c r="K215" s="120">
        <f aca="true" t="shared" si="68" ref="K215:K260">I215+J215</f>
        <v>80</v>
      </c>
      <c r="L215" s="144">
        <f t="shared" si="67"/>
        <v>0</v>
      </c>
      <c r="M215" s="120">
        <f>K215+L215</f>
        <v>80</v>
      </c>
      <c r="N215" s="144">
        <f t="shared" si="67"/>
        <v>-7.583</v>
      </c>
      <c r="O215" s="120">
        <f>M215+N215</f>
        <v>72.417</v>
      </c>
      <c r="P215" s="144">
        <f t="shared" si="67"/>
        <v>0</v>
      </c>
      <c r="Q215" s="120">
        <f>O215+P215</f>
        <v>72.417</v>
      </c>
      <c r="R215" s="144">
        <f t="shared" si="67"/>
        <v>-53.7</v>
      </c>
      <c r="S215" s="319">
        <f>Q215+R215</f>
        <v>18.717</v>
      </c>
      <c r="T215" s="319">
        <f>T216</f>
        <v>18.6725</v>
      </c>
      <c r="U215" s="319">
        <f t="shared" si="61"/>
        <v>99.7622482235401</v>
      </c>
    </row>
    <row r="216" spans="1:21" s="173" customFormat="1" ht="15" customHeight="1">
      <c r="A216" s="162" t="s">
        <v>268</v>
      </c>
      <c r="B216" s="140" t="s">
        <v>418</v>
      </c>
      <c r="C216" s="153" t="s">
        <v>262</v>
      </c>
      <c r="D216" s="153" t="s">
        <v>258</v>
      </c>
      <c r="E216" s="137" t="s">
        <v>249</v>
      </c>
      <c r="F216" s="153"/>
      <c r="G216" s="138">
        <f t="shared" si="67"/>
        <v>80</v>
      </c>
      <c r="H216" s="138">
        <f t="shared" si="67"/>
        <v>0</v>
      </c>
      <c r="I216" s="120">
        <f t="shared" si="48"/>
        <v>80</v>
      </c>
      <c r="J216" s="138">
        <f t="shared" si="67"/>
        <v>0</v>
      </c>
      <c r="K216" s="120">
        <f t="shared" si="68"/>
        <v>80</v>
      </c>
      <c r="L216" s="138">
        <f t="shared" si="67"/>
        <v>0</v>
      </c>
      <c r="M216" s="120">
        <f>K216+L216</f>
        <v>80</v>
      </c>
      <c r="N216" s="138">
        <f t="shared" si="67"/>
        <v>-7.583</v>
      </c>
      <c r="O216" s="120">
        <f>M216+N216</f>
        <v>72.417</v>
      </c>
      <c r="P216" s="138">
        <f t="shared" si="67"/>
        <v>0</v>
      </c>
      <c r="Q216" s="120">
        <f>O216+P216</f>
        <v>72.417</v>
      </c>
      <c r="R216" s="138">
        <f t="shared" si="67"/>
        <v>-53.7</v>
      </c>
      <c r="S216" s="319">
        <f>Q216+R216</f>
        <v>18.717</v>
      </c>
      <c r="T216" s="319">
        <f>T217</f>
        <v>18.6725</v>
      </c>
      <c r="U216" s="319">
        <f t="shared" si="61"/>
        <v>99.7622482235401</v>
      </c>
    </row>
    <row r="217" spans="1:21" s="173" customFormat="1" ht="28.5" customHeight="1">
      <c r="A217" s="164" t="s">
        <v>197</v>
      </c>
      <c r="B217" s="140" t="s">
        <v>418</v>
      </c>
      <c r="C217" s="155" t="s">
        <v>262</v>
      </c>
      <c r="D217" s="155" t="s">
        <v>258</v>
      </c>
      <c r="E217" s="142" t="s">
        <v>249</v>
      </c>
      <c r="F217" s="184" t="s">
        <v>198</v>
      </c>
      <c r="G217" s="138">
        <f t="shared" si="67"/>
        <v>80</v>
      </c>
      <c r="H217" s="138">
        <f t="shared" si="67"/>
        <v>0</v>
      </c>
      <c r="I217" s="120">
        <f t="shared" si="48"/>
        <v>80</v>
      </c>
      <c r="J217" s="138">
        <f t="shared" si="67"/>
        <v>0</v>
      </c>
      <c r="K217" s="120">
        <f t="shared" si="68"/>
        <v>80</v>
      </c>
      <c r="L217" s="138">
        <f t="shared" si="67"/>
        <v>0</v>
      </c>
      <c r="M217" s="120">
        <f>K217+L217</f>
        <v>80</v>
      </c>
      <c r="N217" s="138">
        <f t="shared" si="67"/>
        <v>-7.583</v>
      </c>
      <c r="O217" s="120">
        <f>M217+N217</f>
        <v>72.417</v>
      </c>
      <c r="P217" s="138">
        <f t="shared" si="67"/>
        <v>0</v>
      </c>
      <c r="Q217" s="120">
        <f>O217+P217</f>
        <v>72.417</v>
      </c>
      <c r="R217" s="138">
        <f t="shared" si="67"/>
        <v>-53.7</v>
      </c>
      <c r="S217" s="319">
        <f>Q217+R217</f>
        <v>18.717</v>
      </c>
      <c r="T217" s="319">
        <f>T218</f>
        <v>18.6725</v>
      </c>
      <c r="U217" s="319">
        <f t="shared" si="61"/>
        <v>99.7622482235401</v>
      </c>
    </row>
    <row r="218" spans="1:21" s="173" customFormat="1" ht="30" customHeight="1">
      <c r="A218" s="139" t="s">
        <v>199</v>
      </c>
      <c r="B218" s="140" t="s">
        <v>418</v>
      </c>
      <c r="C218" s="155" t="s">
        <v>262</v>
      </c>
      <c r="D218" s="155" t="s">
        <v>258</v>
      </c>
      <c r="E218" s="142" t="s">
        <v>249</v>
      </c>
      <c r="F218" s="184" t="s">
        <v>466</v>
      </c>
      <c r="G218" s="138">
        <f t="shared" si="67"/>
        <v>80</v>
      </c>
      <c r="H218" s="138">
        <f t="shared" si="67"/>
        <v>0</v>
      </c>
      <c r="I218" s="120">
        <f t="shared" si="48"/>
        <v>80</v>
      </c>
      <c r="J218" s="138">
        <f t="shared" si="67"/>
        <v>0</v>
      </c>
      <c r="K218" s="120">
        <f t="shared" si="68"/>
        <v>80</v>
      </c>
      <c r="L218" s="138">
        <f t="shared" si="67"/>
        <v>0</v>
      </c>
      <c r="M218" s="120">
        <f>K218+L218</f>
        <v>80</v>
      </c>
      <c r="N218" s="138">
        <f t="shared" si="67"/>
        <v>-7.583</v>
      </c>
      <c r="O218" s="120">
        <f>M218+N218</f>
        <v>72.417</v>
      </c>
      <c r="P218" s="138">
        <f t="shared" si="67"/>
        <v>0</v>
      </c>
      <c r="Q218" s="120">
        <f>O218+P218</f>
        <v>72.417</v>
      </c>
      <c r="R218" s="138">
        <f t="shared" si="67"/>
        <v>-53.7</v>
      </c>
      <c r="S218" s="319">
        <f>Q218+R218</f>
        <v>18.717</v>
      </c>
      <c r="T218" s="319">
        <f>T219</f>
        <v>18.6725</v>
      </c>
      <c r="U218" s="319">
        <f t="shared" si="61"/>
        <v>99.7622482235401</v>
      </c>
    </row>
    <row r="219" spans="1:21" ht="29.25" customHeight="1" hidden="1">
      <c r="A219" s="165" t="s">
        <v>375</v>
      </c>
      <c r="B219" s="140" t="s">
        <v>418</v>
      </c>
      <c r="C219" s="175" t="s">
        <v>262</v>
      </c>
      <c r="D219" s="175" t="s">
        <v>258</v>
      </c>
      <c r="E219" s="147" t="s">
        <v>249</v>
      </c>
      <c r="F219" s="175" t="s">
        <v>275</v>
      </c>
      <c r="G219" s="263">
        <v>80</v>
      </c>
      <c r="H219" s="263"/>
      <c r="I219" s="120">
        <f t="shared" si="48"/>
        <v>80</v>
      </c>
      <c r="J219" s="263"/>
      <c r="K219" s="120">
        <f t="shared" si="68"/>
        <v>80</v>
      </c>
      <c r="L219" s="263"/>
      <c r="M219" s="120">
        <f>K219+L219</f>
        <v>80</v>
      </c>
      <c r="N219" s="264">
        <v>-7.583</v>
      </c>
      <c r="O219" s="120">
        <f>M219+N219</f>
        <v>72.417</v>
      </c>
      <c r="P219" s="264"/>
      <c r="Q219" s="120">
        <f>O219+P219</f>
        <v>72.417</v>
      </c>
      <c r="R219" s="264">
        <v>-53.7</v>
      </c>
      <c r="S219" s="319">
        <f>Q219+R219</f>
        <v>18.717</v>
      </c>
      <c r="T219" s="319">
        <v>18.6725</v>
      </c>
      <c r="U219" s="319">
        <f t="shared" si="61"/>
        <v>99.7622482235401</v>
      </c>
    </row>
    <row r="220" spans="1:21" s="266" customFormat="1" ht="15" customHeight="1">
      <c r="A220" s="122" t="s">
        <v>256</v>
      </c>
      <c r="B220" s="117" t="s">
        <v>418</v>
      </c>
      <c r="C220" s="149" t="s">
        <v>262</v>
      </c>
      <c r="D220" s="149" t="s">
        <v>260</v>
      </c>
      <c r="E220" s="265"/>
      <c r="F220" s="149"/>
      <c r="G220" s="126">
        <f>G221+G260</f>
        <v>4172.7</v>
      </c>
      <c r="H220" s="126">
        <f>H221+H260</f>
        <v>75.027</v>
      </c>
      <c r="I220" s="120">
        <f t="shared" si="48"/>
        <v>4247.727</v>
      </c>
      <c r="J220" s="126">
        <f aca="true" t="shared" si="69" ref="J220:O220">J221+J260+J274</f>
        <v>24.880000000000003</v>
      </c>
      <c r="K220" s="126">
        <f t="shared" si="69"/>
        <v>4272.607</v>
      </c>
      <c r="L220" s="126">
        <f t="shared" si="69"/>
        <v>1399.973</v>
      </c>
      <c r="M220" s="126">
        <f t="shared" si="69"/>
        <v>5672.58</v>
      </c>
      <c r="N220" s="126">
        <f t="shared" si="69"/>
        <v>1535.3</v>
      </c>
      <c r="O220" s="126">
        <f t="shared" si="69"/>
        <v>7207.88</v>
      </c>
      <c r="P220" s="126">
        <f>P221+P260+P274</f>
        <v>0</v>
      </c>
      <c r="Q220" s="126">
        <f>Q221+Q260+Q274</f>
        <v>7207.88</v>
      </c>
      <c r="R220" s="126">
        <f>R221+R260+R274</f>
        <v>-43.473</v>
      </c>
      <c r="S220" s="329">
        <f>S221+S260+S274</f>
        <v>7164.407</v>
      </c>
      <c r="T220" s="329">
        <f>T221+T260+T274</f>
        <v>7011.46298</v>
      </c>
      <c r="U220" s="319">
        <f t="shared" si="61"/>
        <v>97.86522429560465</v>
      </c>
    </row>
    <row r="221" spans="1:21" s="1" customFormat="1" ht="30.75" customHeight="1">
      <c r="A221" s="160" t="s">
        <v>332</v>
      </c>
      <c r="B221" s="129" t="s">
        <v>418</v>
      </c>
      <c r="C221" s="130" t="s">
        <v>262</v>
      </c>
      <c r="D221" s="130" t="s">
        <v>260</v>
      </c>
      <c r="E221" s="131" t="s">
        <v>333</v>
      </c>
      <c r="F221" s="184"/>
      <c r="G221" s="240">
        <f>G222+G244</f>
        <v>2657</v>
      </c>
      <c r="H221" s="240">
        <f>H222+H244</f>
        <v>75</v>
      </c>
      <c r="I221" s="120">
        <f t="shared" si="48"/>
        <v>2732</v>
      </c>
      <c r="J221" s="240">
        <f>J222+J244</f>
        <v>0</v>
      </c>
      <c r="K221" s="120">
        <f t="shared" si="68"/>
        <v>2732</v>
      </c>
      <c r="L221" s="240">
        <f>L222+L244</f>
        <v>0</v>
      </c>
      <c r="M221" s="120">
        <f aca="true" t="shared" si="70" ref="M221:M260">K221+L221</f>
        <v>2732</v>
      </c>
      <c r="N221" s="240">
        <f>N222+N244</f>
        <v>778</v>
      </c>
      <c r="O221" s="120">
        <f aca="true" t="shared" si="71" ref="O221:O260">M221+N221</f>
        <v>3510</v>
      </c>
      <c r="P221" s="240">
        <f>P222+P244</f>
        <v>0</v>
      </c>
      <c r="Q221" s="120">
        <f aca="true" t="shared" si="72" ref="Q221:Q260">O221+P221</f>
        <v>3510</v>
      </c>
      <c r="R221" s="240">
        <f>R222+R244</f>
        <v>-48.2</v>
      </c>
      <c r="S221" s="319">
        <f aca="true" t="shared" si="73" ref="S221:T260">Q221+R221</f>
        <v>3461.8</v>
      </c>
      <c r="T221" s="319">
        <f>T222+T244</f>
        <v>3313.74863</v>
      </c>
      <c r="U221" s="319">
        <f t="shared" si="61"/>
        <v>95.7232835519094</v>
      </c>
    </row>
    <row r="222" spans="1:21" s="1" customFormat="1" ht="28.5" customHeight="1">
      <c r="A222" s="162" t="s">
        <v>334</v>
      </c>
      <c r="B222" s="135" t="s">
        <v>418</v>
      </c>
      <c r="C222" s="217" t="s">
        <v>262</v>
      </c>
      <c r="D222" s="217" t="s">
        <v>260</v>
      </c>
      <c r="E222" s="137" t="s">
        <v>335</v>
      </c>
      <c r="F222" s="3"/>
      <c r="G222" s="240">
        <f>G224+G236</f>
        <v>125</v>
      </c>
      <c r="H222" s="240">
        <f>H224+H236</f>
        <v>0</v>
      </c>
      <c r="I222" s="120">
        <f t="shared" si="48"/>
        <v>125</v>
      </c>
      <c r="J222" s="240">
        <f>J224+J236</f>
        <v>0</v>
      </c>
      <c r="K222" s="120">
        <f t="shared" si="68"/>
        <v>125</v>
      </c>
      <c r="L222" s="240">
        <f>L224+L236</f>
        <v>0</v>
      </c>
      <c r="M222" s="120">
        <f t="shared" si="70"/>
        <v>125</v>
      </c>
      <c r="N222" s="240">
        <f>N224+N236</f>
        <v>0</v>
      </c>
      <c r="O222" s="120">
        <f t="shared" si="71"/>
        <v>125</v>
      </c>
      <c r="P222" s="240">
        <f>P224+P236</f>
        <v>0</v>
      </c>
      <c r="Q222" s="120">
        <f t="shared" si="72"/>
        <v>125</v>
      </c>
      <c r="R222" s="240">
        <f>R224+R236</f>
        <v>-106.5</v>
      </c>
      <c r="S222" s="319">
        <f t="shared" si="73"/>
        <v>18.5</v>
      </c>
      <c r="T222" s="319">
        <f>T224</f>
        <v>12.75901</v>
      </c>
      <c r="U222" s="319">
        <f t="shared" si="61"/>
        <v>68.96762162162162</v>
      </c>
    </row>
    <row r="223" spans="1:21" s="204" customFormat="1" ht="15" customHeight="1" hidden="1">
      <c r="A223" s="179"/>
      <c r="B223" s="140"/>
      <c r="C223" s="141"/>
      <c r="D223" s="141"/>
      <c r="E223" s="142"/>
      <c r="F223" s="244"/>
      <c r="G223" s="194"/>
      <c r="H223" s="194"/>
      <c r="I223" s="120">
        <f t="shared" si="48"/>
        <v>0</v>
      </c>
      <c r="J223" s="194"/>
      <c r="K223" s="120">
        <f t="shared" si="68"/>
        <v>0</v>
      </c>
      <c r="L223" s="194"/>
      <c r="M223" s="120">
        <f t="shared" si="70"/>
        <v>0</v>
      </c>
      <c r="N223" s="194"/>
      <c r="O223" s="120">
        <f t="shared" si="71"/>
        <v>0</v>
      </c>
      <c r="P223" s="194"/>
      <c r="Q223" s="120">
        <f t="shared" si="72"/>
        <v>0</v>
      </c>
      <c r="R223" s="194"/>
      <c r="S223" s="319">
        <f t="shared" si="73"/>
        <v>0</v>
      </c>
      <c r="T223" s="319">
        <f t="shared" si="73"/>
        <v>0</v>
      </c>
      <c r="U223" s="319" t="e">
        <f t="shared" si="61"/>
        <v>#DIV/0!</v>
      </c>
    </row>
    <row r="224" spans="1:21" s="1" customFormat="1" ht="14.25" customHeight="1">
      <c r="A224" s="12" t="s">
        <v>240</v>
      </c>
      <c r="B224" s="140" t="s">
        <v>418</v>
      </c>
      <c r="C224" s="184" t="s">
        <v>262</v>
      </c>
      <c r="D224" s="184" t="s">
        <v>260</v>
      </c>
      <c r="E224" s="8" t="s">
        <v>336</v>
      </c>
      <c r="F224" s="3"/>
      <c r="G224" s="9">
        <f aca="true" t="shared" si="74" ref="G224:R226">G225</f>
        <v>65</v>
      </c>
      <c r="H224" s="9">
        <f t="shared" si="74"/>
        <v>0</v>
      </c>
      <c r="I224" s="120">
        <f t="shared" si="48"/>
        <v>65</v>
      </c>
      <c r="J224" s="9">
        <f t="shared" si="74"/>
        <v>0</v>
      </c>
      <c r="K224" s="120">
        <f t="shared" si="68"/>
        <v>65</v>
      </c>
      <c r="L224" s="9">
        <f t="shared" si="74"/>
        <v>0</v>
      </c>
      <c r="M224" s="120">
        <f t="shared" si="70"/>
        <v>65</v>
      </c>
      <c r="N224" s="9">
        <f t="shared" si="74"/>
        <v>0</v>
      </c>
      <c r="O224" s="120">
        <f t="shared" si="71"/>
        <v>65</v>
      </c>
      <c r="P224" s="9">
        <f t="shared" si="74"/>
        <v>0</v>
      </c>
      <c r="Q224" s="120">
        <f t="shared" si="72"/>
        <v>65</v>
      </c>
      <c r="R224" s="9">
        <f t="shared" si="74"/>
        <v>-46.5</v>
      </c>
      <c r="S224" s="319">
        <f t="shared" si="73"/>
        <v>18.5</v>
      </c>
      <c r="T224" s="319">
        <f>T225</f>
        <v>12.75901</v>
      </c>
      <c r="U224" s="319">
        <f t="shared" si="61"/>
        <v>68.96762162162162</v>
      </c>
    </row>
    <row r="225" spans="1:21" s="173" customFormat="1" ht="27" customHeight="1">
      <c r="A225" s="164" t="s">
        <v>197</v>
      </c>
      <c r="B225" s="140" t="s">
        <v>418</v>
      </c>
      <c r="C225" s="155" t="s">
        <v>262</v>
      </c>
      <c r="D225" s="155" t="s">
        <v>260</v>
      </c>
      <c r="E225" s="8" t="s">
        <v>336</v>
      </c>
      <c r="F225" s="3" t="s">
        <v>198</v>
      </c>
      <c r="G225" s="163">
        <f t="shared" si="74"/>
        <v>65</v>
      </c>
      <c r="H225" s="163">
        <f t="shared" si="74"/>
        <v>0</v>
      </c>
      <c r="I225" s="120">
        <f t="shared" si="48"/>
        <v>65</v>
      </c>
      <c r="J225" s="163">
        <f t="shared" si="74"/>
        <v>0</v>
      </c>
      <c r="K225" s="120">
        <f t="shared" si="68"/>
        <v>65</v>
      </c>
      <c r="L225" s="163">
        <f t="shared" si="74"/>
        <v>0</v>
      </c>
      <c r="M225" s="120">
        <f t="shared" si="70"/>
        <v>65</v>
      </c>
      <c r="N225" s="163">
        <f t="shared" si="74"/>
        <v>0</v>
      </c>
      <c r="O225" s="120">
        <f t="shared" si="71"/>
        <v>65</v>
      </c>
      <c r="P225" s="163">
        <f t="shared" si="74"/>
        <v>0</v>
      </c>
      <c r="Q225" s="120">
        <f t="shared" si="72"/>
        <v>65</v>
      </c>
      <c r="R225" s="163">
        <f t="shared" si="74"/>
        <v>-46.5</v>
      </c>
      <c r="S225" s="319">
        <f t="shared" si="73"/>
        <v>18.5</v>
      </c>
      <c r="T225" s="319">
        <f>T226</f>
        <v>12.75901</v>
      </c>
      <c r="U225" s="319">
        <f t="shared" si="61"/>
        <v>68.96762162162162</v>
      </c>
    </row>
    <row r="226" spans="1:21" s="173" customFormat="1" ht="27" customHeight="1">
      <c r="A226" s="139" t="s">
        <v>199</v>
      </c>
      <c r="B226" s="140" t="s">
        <v>418</v>
      </c>
      <c r="C226" s="155" t="s">
        <v>262</v>
      </c>
      <c r="D226" s="155" t="s">
        <v>260</v>
      </c>
      <c r="E226" s="8" t="s">
        <v>336</v>
      </c>
      <c r="F226" s="3" t="s">
        <v>466</v>
      </c>
      <c r="G226" s="163">
        <f t="shared" si="74"/>
        <v>65</v>
      </c>
      <c r="H226" s="163">
        <f t="shared" si="74"/>
        <v>0</v>
      </c>
      <c r="I226" s="120">
        <f t="shared" si="48"/>
        <v>65</v>
      </c>
      <c r="J226" s="163">
        <f t="shared" si="74"/>
        <v>0</v>
      </c>
      <c r="K226" s="120">
        <f t="shared" si="68"/>
        <v>65</v>
      </c>
      <c r="L226" s="163">
        <f t="shared" si="74"/>
        <v>0</v>
      </c>
      <c r="M226" s="120">
        <f t="shared" si="70"/>
        <v>65</v>
      </c>
      <c r="N226" s="163">
        <f t="shared" si="74"/>
        <v>0</v>
      </c>
      <c r="O226" s="120">
        <f t="shared" si="71"/>
        <v>65</v>
      </c>
      <c r="P226" s="163">
        <f t="shared" si="74"/>
        <v>0</v>
      </c>
      <c r="Q226" s="120">
        <f t="shared" si="72"/>
        <v>65</v>
      </c>
      <c r="R226" s="163">
        <f t="shared" si="74"/>
        <v>-46.5</v>
      </c>
      <c r="S226" s="319">
        <f t="shared" si="73"/>
        <v>18.5</v>
      </c>
      <c r="T226" s="319">
        <f>T227</f>
        <v>12.75901</v>
      </c>
      <c r="U226" s="319">
        <f t="shared" si="61"/>
        <v>68.96762162162162</v>
      </c>
    </row>
    <row r="227" spans="1:21" ht="27" customHeight="1" hidden="1">
      <c r="A227" s="165" t="s">
        <v>375</v>
      </c>
      <c r="B227" s="186" t="s">
        <v>418</v>
      </c>
      <c r="C227" s="175" t="s">
        <v>262</v>
      </c>
      <c r="D227" s="175" t="s">
        <v>260</v>
      </c>
      <c r="E227" s="168" t="s">
        <v>336</v>
      </c>
      <c r="F227" s="190" t="s">
        <v>275</v>
      </c>
      <c r="G227" s="206">
        <v>65</v>
      </c>
      <c r="H227" s="206"/>
      <c r="I227" s="120">
        <f t="shared" si="48"/>
        <v>65</v>
      </c>
      <c r="J227" s="206"/>
      <c r="K227" s="120">
        <f t="shared" si="68"/>
        <v>65</v>
      </c>
      <c r="L227" s="206"/>
      <c r="M227" s="120">
        <f t="shared" si="70"/>
        <v>65</v>
      </c>
      <c r="N227" s="206"/>
      <c r="O227" s="120">
        <f t="shared" si="71"/>
        <v>65</v>
      </c>
      <c r="P227" s="206"/>
      <c r="Q227" s="120">
        <f t="shared" si="72"/>
        <v>65</v>
      </c>
      <c r="R227" s="206">
        <v>-46.5</v>
      </c>
      <c r="S227" s="319">
        <f t="shared" si="73"/>
        <v>18.5</v>
      </c>
      <c r="T227" s="319">
        <v>12.75901</v>
      </c>
      <c r="U227" s="319">
        <f t="shared" si="61"/>
        <v>68.96762162162162</v>
      </c>
    </row>
    <row r="228" spans="1:21" s="173" customFormat="1" ht="38.25" hidden="1">
      <c r="A228" s="189" t="s">
        <v>241</v>
      </c>
      <c r="B228" s="140" t="s">
        <v>418</v>
      </c>
      <c r="C228" s="153" t="s">
        <v>262</v>
      </c>
      <c r="D228" s="153" t="s">
        <v>260</v>
      </c>
      <c r="E228" s="8" t="s">
        <v>233</v>
      </c>
      <c r="F228" s="154"/>
      <c r="G228" s="163">
        <f aca="true" t="shared" si="75" ref="G228:R230">G229</f>
        <v>0</v>
      </c>
      <c r="H228" s="163">
        <f t="shared" si="75"/>
        <v>0</v>
      </c>
      <c r="I228" s="120">
        <f t="shared" si="48"/>
        <v>0</v>
      </c>
      <c r="J228" s="163">
        <f t="shared" si="75"/>
        <v>0</v>
      </c>
      <c r="K228" s="120">
        <f t="shared" si="68"/>
        <v>0</v>
      </c>
      <c r="L228" s="163">
        <f t="shared" si="75"/>
        <v>0</v>
      </c>
      <c r="M228" s="120">
        <f t="shared" si="70"/>
        <v>0</v>
      </c>
      <c r="N228" s="163">
        <f t="shared" si="75"/>
        <v>0</v>
      </c>
      <c r="O228" s="120">
        <f t="shared" si="71"/>
        <v>0</v>
      </c>
      <c r="P228" s="163">
        <f t="shared" si="75"/>
        <v>0</v>
      </c>
      <c r="Q228" s="120">
        <f t="shared" si="72"/>
        <v>0</v>
      </c>
      <c r="R228" s="163">
        <f t="shared" si="75"/>
        <v>0</v>
      </c>
      <c r="S228" s="319">
        <f t="shared" si="73"/>
        <v>0</v>
      </c>
      <c r="T228" s="319">
        <f t="shared" si="73"/>
        <v>0</v>
      </c>
      <c r="U228" s="319" t="e">
        <f t="shared" si="61"/>
        <v>#DIV/0!</v>
      </c>
    </row>
    <row r="229" spans="1:21" s="173" customFormat="1" ht="26.25" customHeight="1" hidden="1">
      <c r="A229" s="164" t="s">
        <v>197</v>
      </c>
      <c r="B229" s="140" t="s">
        <v>418</v>
      </c>
      <c r="C229" s="155" t="s">
        <v>262</v>
      </c>
      <c r="D229" s="155" t="s">
        <v>260</v>
      </c>
      <c r="E229" s="8" t="s">
        <v>233</v>
      </c>
      <c r="F229" s="3" t="s">
        <v>198</v>
      </c>
      <c r="G229" s="163">
        <f t="shared" si="75"/>
        <v>0</v>
      </c>
      <c r="H229" s="163">
        <f t="shared" si="75"/>
        <v>0</v>
      </c>
      <c r="I229" s="120">
        <f t="shared" si="48"/>
        <v>0</v>
      </c>
      <c r="J229" s="163">
        <f t="shared" si="75"/>
        <v>0</v>
      </c>
      <c r="K229" s="120">
        <f t="shared" si="68"/>
        <v>0</v>
      </c>
      <c r="L229" s="163">
        <f t="shared" si="75"/>
        <v>0</v>
      </c>
      <c r="M229" s="120">
        <f t="shared" si="70"/>
        <v>0</v>
      </c>
      <c r="N229" s="163">
        <f t="shared" si="75"/>
        <v>0</v>
      </c>
      <c r="O229" s="120">
        <f t="shared" si="71"/>
        <v>0</v>
      </c>
      <c r="P229" s="163">
        <f t="shared" si="75"/>
        <v>0</v>
      </c>
      <c r="Q229" s="120">
        <f t="shared" si="72"/>
        <v>0</v>
      </c>
      <c r="R229" s="163">
        <f t="shared" si="75"/>
        <v>0</v>
      </c>
      <c r="S229" s="319">
        <f t="shared" si="73"/>
        <v>0</v>
      </c>
      <c r="T229" s="319">
        <f t="shared" si="73"/>
        <v>0</v>
      </c>
      <c r="U229" s="319" t="e">
        <f t="shared" si="61"/>
        <v>#DIV/0!</v>
      </c>
    </row>
    <row r="230" spans="1:21" s="173" customFormat="1" ht="26.25" customHeight="1" hidden="1">
      <c r="A230" s="139" t="s">
        <v>199</v>
      </c>
      <c r="B230" s="140" t="s">
        <v>418</v>
      </c>
      <c r="C230" s="155" t="s">
        <v>262</v>
      </c>
      <c r="D230" s="155" t="s">
        <v>260</v>
      </c>
      <c r="E230" s="8" t="s">
        <v>233</v>
      </c>
      <c r="F230" s="3" t="s">
        <v>466</v>
      </c>
      <c r="G230" s="163">
        <f t="shared" si="75"/>
        <v>0</v>
      </c>
      <c r="H230" s="163">
        <f t="shared" si="75"/>
        <v>0</v>
      </c>
      <c r="I230" s="120">
        <f t="shared" si="48"/>
        <v>0</v>
      </c>
      <c r="J230" s="163">
        <f t="shared" si="75"/>
        <v>0</v>
      </c>
      <c r="K230" s="120">
        <f t="shared" si="68"/>
        <v>0</v>
      </c>
      <c r="L230" s="163">
        <f t="shared" si="75"/>
        <v>0</v>
      </c>
      <c r="M230" s="120">
        <f t="shared" si="70"/>
        <v>0</v>
      </c>
      <c r="N230" s="163">
        <f t="shared" si="75"/>
        <v>0</v>
      </c>
      <c r="O230" s="120">
        <f t="shared" si="71"/>
        <v>0</v>
      </c>
      <c r="P230" s="163">
        <f t="shared" si="75"/>
        <v>0</v>
      </c>
      <c r="Q230" s="120">
        <f t="shared" si="72"/>
        <v>0</v>
      </c>
      <c r="R230" s="163">
        <f t="shared" si="75"/>
        <v>0</v>
      </c>
      <c r="S230" s="319">
        <f t="shared" si="73"/>
        <v>0</v>
      </c>
      <c r="T230" s="319">
        <f t="shared" si="73"/>
        <v>0</v>
      </c>
      <c r="U230" s="319" t="e">
        <f t="shared" si="61"/>
        <v>#DIV/0!</v>
      </c>
    </row>
    <row r="231" spans="1:21" ht="27" customHeight="1" hidden="1">
      <c r="A231" s="165" t="s">
        <v>375</v>
      </c>
      <c r="B231" s="186" t="s">
        <v>418</v>
      </c>
      <c r="C231" s="175" t="s">
        <v>262</v>
      </c>
      <c r="D231" s="175" t="s">
        <v>260</v>
      </c>
      <c r="E231" s="168" t="s">
        <v>233</v>
      </c>
      <c r="F231" s="190" t="s">
        <v>275</v>
      </c>
      <c r="G231" s="148"/>
      <c r="H231" s="148"/>
      <c r="I231" s="120">
        <f t="shared" si="48"/>
        <v>0</v>
      </c>
      <c r="J231" s="148"/>
      <c r="K231" s="120">
        <f t="shared" si="68"/>
        <v>0</v>
      </c>
      <c r="L231" s="148"/>
      <c r="M231" s="120">
        <f t="shared" si="70"/>
        <v>0</v>
      </c>
      <c r="N231" s="148"/>
      <c r="O231" s="120">
        <f t="shared" si="71"/>
        <v>0</v>
      </c>
      <c r="P231" s="148"/>
      <c r="Q231" s="120">
        <f t="shared" si="72"/>
        <v>0</v>
      </c>
      <c r="R231" s="148"/>
      <c r="S231" s="319">
        <f t="shared" si="73"/>
        <v>0</v>
      </c>
      <c r="T231" s="319">
        <f t="shared" si="73"/>
        <v>0</v>
      </c>
      <c r="U231" s="319" t="e">
        <f t="shared" si="61"/>
        <v>#DIV/0!</v>
      </c>
    </row>
    <row r="232" spans="1:21" s="1" customFormat="1" ht="15.75" customHeight="1" hidden="1">
      <c r="A232" s="12" t="s">
        <v>242</v>
      </c>
      <c r="B232" s="140" t="s">
        <v>418</v>
      </c>
      <c r="C232" s="184" t="s">
        <v>262</v>
      </c>
      <c r="D232" s="184" t="s">
        <v>260</v>
      </c>
      <c r="E232" s="8" t="s">
        <v>234</v>
      </c>
      <c r="F232" s="3"/>
      <c r="G232" s="9">
        <f aca="true" t="shared" si="76" ref="G232:R234">G233</f>
        <v>0</v>
      </c>
      <c r="H232" s="9">
        <f t="shared" si="76"/>
        <v>0</v>
      </c>
      <c r="I232" s="120">
        <f t="shared" si="48"/>
        <v>0</v>
      </c>
      <c r="J232" s="9">
        <f t="shared" si="76"/>
        <v>0</v>
      </c>
      <c r="K232" s="120">
        <f t="shared" si="68"/>
        <v>0</v>
      </c>
      <c r="L232" s="9">
        <f t="shared" si="76"/>
        <v>0</v>
      </c>
      <c r="M232" s="120">
        <f t="shared" si="70"/>
        <v>0</v>
      </c>
      <c r="N232" s="9">
        <f t="shared" si="76"/>
        <v>0</v>
      </c>
      <c r="O232" s="120">
        <f t="shared" si="71"/>
        <v>0</v>
      </c>
      <c r="P232" s="9">
        <f t="shared" si="76"/>
        <v>0</v>
      </c>
      <c r="Q232" s="120">
        <f t="shared" si="72"/>
        <v>0</v>
      </c>
      <c r="R232" s="9">
        <f t="shared" si="76"/>
        <v>0</v>
      </c>
      <c r="S232" s="319">
        <f t="shared" si="73"/>
        <v>0</v>
      </c>
      <c r="T232" s="319">
        <f t="shared" si="73"/>
        <v>0</v>
      </c>
      <c r="U232" s="319" t="e">
        <f t="shared" si="61"/>
        <v>#DIV/0!</v>
      </c>
    </row>
    <row r="233" spans="1:21" s="173" customFormat="1" ht="28.5" customHeight="1" hidden="1">
      <c r="A233" s="164" t="s">
        <v>197</v>
      </c>
      <c r="B233" s="140" t="s">
        <v>418</v>
      </c>
      <c r="C233" s="155" t="s">
        <v>262</v>
      </c>
      <c r="D233" s="155" t="s">
        <v>260</v>
      </c>
      <c r="E233" s="8" t="s">
        <v>234</v>
      </c>
      <c r="F233" s="3" t="s">
        <v>198</v>
      </c>
      <c r="G233" s="163">
        <f t="shared" si="76"/>
        <v>0</v>
      </c>
      <c r="H233" s="163">
        <f t="shared" si="76"/>
        <v>0</v>
      </c>
      <c r="I233" s="120">
        <f t="shared" si="48"/>
        <v>0</v>
      </c>
      <c r="J233" s="163">
        <f t="shared" si="76"/>
        <v>0</v>
      </c>
      <c r="K233" s="120">
        <f t="shared" si="68"/>
        <v>0</v>
      </c>
      <c r="L233" s="163">
        <f t="shared" si="76"/>
        <v>0</v>
      </c>
      <c r="M233" s="120">
        <f t="shared" si="70"/>
        <v>0</v>
      </c>
      <c r="N233" s="163">
        <f t="shared" si="76"/>
        <v>0</v>
      </c>
      <c r="O233" s="120">
        <f t="shared" si="71"/>
        <v>0</v>
      </c>
      <c r="P233" s="163">
        <f t="shared" si="76"/>
        <v>0</v>
      </c>
      <c r="Q233" s="120">
        <f t="shared" si="72"/>
        <v>0</v>
      </c>
      <c r="R233" s="163">
        <f t="shared" si="76"/>
        <v>0</v>
      </c>
      <c r="S233" s="319">
        <f t="shared" si="73"/>
        <v>0</v>
      </c>
      <c r="T233" s="319">
        <f t="shared" si="73"/>
        <v>0</v>
      </c>
      <c r="U233" s="319" t="e">
        <f t="shared" si="61"/>
        <v>#DIV/0!</v>
      </c>
    </row>
    <row r="234" spans="1:21" s="173" customFormat="1" ht="27" customHeight="1" hidden="1">
      <c r="A234" s="139" t="s">
        <v>199</v>
      </c>
      <c r="B234" s="140" t="s">
        <v>418</v>
      </c>
      <c r="C234" s="155" t="s">
        <v>262</v>
      </c>
      <c r="D234" s="155" t="s">
        <v>260</v>
      </c>
      <c r="E234" s="8" t="s">
        <v>234</v>
      </c>
      <c r="F234" s="3" t="s">
        <v>466</v>
      </c>
      <c r="G234" s="163">
        <f t="shared" si="76"/>
        <v>0</v>
      </c>
      <c r="H234" s="163">
        <f t="shared" si="76"/>
        <v>0</v>
      </c>
      <c r="I234" s="120">
        <f t="shared" si="48"/>
        <v>0</v>
      </c>
      <c r="J234" s="163">
        <f t="shared" si="76"/>
        <v>0</v>
      </c>
      <c r="K234" s="120">
        <f t="shared" si="68"/>
        <v>0</v>
      </c>
      <c r="L234" s="163">
        <f t="shared" si="76"/>
        <v>0</v>
      </c>
      <c r="M234" s="120">
        <f t="shared" si="70"/>
        <v>0</v>
      </c>
      <c r="N234" s="163">
        <f t="shared" si="76"/>
        <v>0</v>
      </c>
      <c r="O234" s="120">
        <f t="shared" si="71"/>
        <v>0</v>
      </c>
      <c r="P234" s="163">
        <f t="shared" si="76"/>
        <v>0</v>
      </c>
      <c r="Q234" s="120">
        <f t="shared" si="72"/>
        <v>0</v>
      </c>
      <c r="R234" s="163">
        <f t="shared" si="76"/>
        <v>0</v>
      </c>
      <c r="S234" s="319">
        <f t="shared" si="73"/>
        <v>0</v>
      </c>
      <c r="T234" s="319">
        <f t="shared" si="73"/>
        <v>0</v>
      </c>
      <c r="U234" s="319" t="e">
        <f t="shared" si="61"/>
        <v>#DIV/0!</v>
      </c>
    </row>
    <row r="235" spans="1:21" ht="26.25" customHeight="1" hidden="1">
      <c r="A235" s="165" t="s">
        <v>375</v>
      </c>
      <c r="B235" s="186" t="s">
        <v>418</v>
      </c>
      <c r="C235" s="175" t="s">
        <v>262</v>
      </c>
      <c r="D235" s="175" t="s">
        <v>260</v>
      </c>
      <c r="E235" s="168" t="s">
        <v>234</v>
      </c>
      <c r="F235" s="190" t="s">
        <v>275</v>
      </c>
      <c r="G235" s="206"/>
      <c r="H235" s="206"/>
      <c r="I235" s="120">
        <f t="shared" si="48"/>
        <v>0</v>
      </c>
      <c r="J235" s="206"/>
      <c r="K235" s="120">
        <f t="shared" si="68"/>
        <v>0</v>
      </c>
      <c r="L235" s="206"/>
      <c r="M235" s="120">
        <f t="shared" si="70"/>
        <v>0</v>
      </c>
      <c r="N235" s="206"/>
      <c r="O235" s="120">
        <f t="shared" si="71"/>
        <v>0</v>
      </c>
      <c r="P235" s="206"/>
      <c r="Q235" s="120">
        <f t="shared" si="72"/>
        <v>0</v>
      </c>
      <c r="R235" s="206"/>
      <c r="S235" s="319">
        <f t="shared" si="73"/>
        <v>0</v>
      </c>
      <c r="T235" s="319">
        <f t="shared" si="73"/>
        <v>0</v>
      </c>
      <c r="U235" s="319" t="e">
        <f t="shared" si="61"/>
        <v>#DIV/0!</v>
      </c>
    </row>
    <row r="236" spans="1:21" s="1" customFormat="1" ht="15" customHeight="1" hidden="1">
      <c r="A236" s="164" t="s">
        <v>287</v>
      </c>
      <c r="B236" s="140" t="s">
        <v>418</v>
      </c>
      <c r="C236" s="184" t="s">
        <v>262</v>
      </c>
      <c r="D236" s="184" t="s">
        <v>260</v>
      </c>
      <c r="E236" s="8" t="s">
        <v>338</v>
      </c>
      <c r="F236" s="3"/>
      <c r="G236" s="9">
        <f aca="true" t="shared" si="77" ref="G236:R238">G237</f>
        <v>60</v>
      </c>
      <c r="H236" s="9">
        <f t="shared" si="77"/>
        <v>0</v>
      </c>
      <c r="I236" s="120">
        <f t="shared" si="48"/>
        <v>60</v>
      </c>
      <c r="J236" s="9">
        <f t="shared" si="77"/>
        <v>0</v>
      </c>
      <c r="K236" s="120">
        <f t="shared" si="68"/>
        <v>60</v>
      </c>
      <c r="L236" s="9">
        <f t="shared" si="77"/>
        <v>0</v>
      </c>
      <c r="M236" s="120">
        <f t="shared" si="70"/>
        <v>60</v>
      </c>
      <c r="N236" s="9">
        <f t="shared" si="77"/>
        <v>0</v>
      </c>
      <c r="O236" s="120">
        <f t="shared" si="71"/>
        <v>60</v>
      </c>
      <c r="P236" s="9">
        <f t="shared" si="77"/>
        <v>0</v>
      </c>
      <c r="Q236" s="120">
        <f t="shared" si="72"/>
        <v>60</v>
      </c>
      <c r="R236" s="9">
        <f t="shared" si="77"/>
        <v>-60</v>
      </c>
      <c r="S236" s="319">
        <f t="shared" si="73"/>
        <v>0</v>
      </c>
      <c r="T236" s="319"/>
      <c r="U236" s="319" t="e">
        <f t="shared" si="61"/>
        <v>#DIV/0!</v>
      </c>
    </row>
    <row r="237" spans="1:21" s="173" customFormat="1" ht="28.5" customHeight="1" hidden="1">
      <c r="A237" s="164" t="s">
        <v>197</v>
      </c>
      <c r="B237" s="140" t="s">
        <v>418</v>
      </c>
      <c r="C237" s="184" t="s">
        <v>262</v>
      </c>
      <c r="D237" s="184" t="s">
        <v>260</v>
      </c>
      <c r="E237" s="8" t="s">
        <v>338</v>
      </c>
      <c r="F237" s="3" t="s">
        <v>198</v>
      </c>
      <c r="G237" s="163">
        <f t="shared" si="77"/>
        <v>60</v>
      </c>
      <c r="H237" s="163">
        <f t="shared" si="77"/>
        <v>0</v>
      </c>
      <c r="I237" s="120">
        <f t="shared" si="48"/>
        <v>60</v>
      </c>
      <c r="J237" s="163">
        <f t="shared" si="77"/>
        <v>0</v>
      </c>
      <c r="K237" s="120">
        <f t="shared" si="68"/>
        <v>60</v>
      </c>
      <c r="L237" s="163">
        <f t="shared" si="77"/>
        <v>0</v>
      </c>
      <c r="M237" s="120">
        <f t="shared" si="70"/>
        <v>60</v>
      </c>
      <c r="N237" s="163">
        <f t="shared" si="77"/>
        <v>0</v>
      </c>
      <c r="O237" s="120">
        <f t="shared" si="71"/>
        <v>60</v>
      </c>
      <c r="P237" s="163">
        <f t="shared" si="77"/>
        <v>0</v>
      </c>
      <c r="Q237" s="120">
        <f t="shared" si="72"/>
        <v>60</v>
      </c>
      <c r="R237" s="163">
        <f t="shared" si="77"/>
        <v>-60</v>
      </c>
      <c r="S237" s="319">
        <f t="shared" si="73"/>
        <v>0</v>
      </c>
      <c r="T237" s="319"/>
      <c r="U237" s="319" t="e">
        <f t="shared" si="61"/>
        <v>#DIV/0!</v>
      </c>
    </row>
    <row r="238" spans="1:21" s="173" customFormat="1" ht="30" customHeight="1" hidden="1">
      <c r="A238" s="139" t="s">
        <v>199</v>
      </c>
      <c r="B238" s="140" t="s">
        <v>418</v>
      </c>
      <c r="C238" s="184" t="s">
        <v>262</v>
      </c>
      <c r="D238" s="184" t="s">
        <v>260</v>
      </c>
      <c r="E238" s="8" t="s">
        <v>338</v>
      </c>
      <c r="F238" s="3" t="s">
        <v>466</v>
      </c>
      <c r="G238" s="163">
        <f t="shared" si="77"/>
        <v>60</v>
      </c>
      <c r="H238" s="163">
        <f t="shared" si="77"/>
        <v>0</v>
      </c>
      <c r="I238" s="120">
        <f t="shared" si="48"/>
        <v>60</v>
      </c>
      <c r="J238" s="163">
        <f t="shared" si="77"/>
        <v>0</v>
      </c>
      <c r="K238" s="120">
        <f t="shared" si="68"/>
        <v>60</v>
      </c>
      <c r="L238" s="163">
        <f t="shared" si="77"/>
        <v>0</v>
      </c>
      <c r="M238" s="120">
        <f t="shared" si="70"/>
        <v>60</v>
      </c>
      <c r="N238" s="163">
        <f t="shared" si="77"/>
        <v>0</v>
      </c>
      <c r="O238" s="120">
        <f t="shared" si="71"/>
        <v>60</v>
      </c>
      <c r="P238" s="163">
        <f t="shared" si="77"/>
        <v>0</v>
      </c>
      <c r="Q238" s="120">
        <f t="shared" si="72"/>
        <v>60</v>
      </c>
      <c r="R238" s="163">
        <f t="shared" si="77"/>
        <v>-60</v>
      </c>
      <c r="S238" s="319">
        <f t="shared" si="73"/>
        <v>0</v>
      </c>
      <c r="T238" s="319"/>
      <c r="U238" s="319" t="e">
        <f t="shared" si="61"/>
        <v>#DIV/0!</v>
      </c>
    </row>
    <row r="239" spans="1:21" ht="27" customHeight="1" hidden="1">
      <c r="A239" s="165" t="s">
        <v>375</v>
      </c>
      <c r="B239" s="186" t="s">
        <v>418</v>
      </c>
      <c r="C239" s="175" t="s">
        <v>262</v>
      </c>
      <c r="D239" s="175" t="s">
        <v>260</v>
      </c>
      <c r="E239" s="168" t="s">
        <v>338</v>
      </c>
      <c r="F239" s="190" t="s">
        <v>275</v>
      </c>
      <c r="G239" s="206">
        <v>60</v>
      </c>
      <c r="H239" s="206"/>
      <c r="I239" s="120">
        <f t="shared" si="48"/>
        <v>60</v>
      </c>
      <c r="J239" s="206"/>
      <c r="K239" s="120">
        <f t="shared" si="68"/>
        <v>60</v>
      </c>
      <c r="L239" s="206"/>
      <c r="M239" s="120">
        <f t="shared" si="70"/>
        <v>60</v>
      </c>
      <c r="N239" s="206"/>
      <c r="O239" s="120">
        <f t="shared" si="71"/>
        <v>60</v>
      </c>
      <c r="P239" s="206"/>
      <c r="Q239" s="120">
        <f t="shared" si="72"/>
        <v>60</v>
      </c>
      <c r="R239" s="206">
        <v>-60</v>
      </c>
      <c r="S239" s="319">
        <f t="shared" si="73"/>
        <v>0</v>
      </c>
      <c r="T239" s="319"/>
      <c r="U239" s="319" t="e">
        <f t="shared" si="61"/>
        <v>#DIV/0!</v>
      </c>
    </row>
    <row r="240" spans="1:21" s="1" customFormat="1" ht="27.75" customHeight="1" hidden="1">
      <c r="A240" s="164" t="s">
        <v>243</v>
      </c>
      <c r="B240" s="140" t="s">
        <v>418</v>
      </c>
      <c r="C240" s="184" t="s">
        <v>262</v>
      </c>
      <c r="D240" s="184" t="s">
        <v>260</v>
      </c>
      <c r="E240" s="8" t="s">
        <v>339</v>
      </c>
      <c r="F240" s="3"/>
      <c r="G240" s="9">
        <f aca="true" t="shared" si="78" ref="G240:R242">G241</f>
        <v>0</v>
      </c>
      <c r="H240" s="9">
        <f t="shared" si="78"/>
        <v>0</v>
      </c>
      <c r="I240" s="120">
        <f t="shared" si="48"/>
        <v>0</v>
      </c>
      <c r="J240" s="9">
        <f t="shared" si="78"/>
        <v>0</v>
      </c>
      <c r="K240" s="120">
        <f t="shared" si="68"/>
        <v>0</v>
      </c>
      <c r="L240" s="9">
        <f t="shared" si="78"/>
        <v>0</v>
      </c>
      <c r="M240" s="120">
        <f t="shared" si="70"/>
        <v>0</v>
      </c>
      <c r="N240" s="9">
        <f t="shared" si="78"/>
        <v>0</v>
      </c>
      <c r="O240" s="120">
        <f t="shared" si="71"/>
        <v>0</v>
      </c>
      <c r="P240" s="9">
        <f t="shared" si="78"/>
        <v>0</v>
      </c>
      <c r="Q240" s="120">
        <f t="shared" si="72"/>
        <v>0</v>
      </c>
      <c r="R240" s="9">
        <f t="shared" si="78"/>
        <v>0</v>
      </c>
      <c r="S240" s="319">
        <f t="shared" si="73"/>
        <v>0</v>
      </c>
      <c r="T240" s="319">
        <f t="shared" si="73"/>
        <v>0</v>
      </c>
      <c r="U240" s="319" t="e">
        <f t="shared" si="61"/>
        <v>#DIV/0!</v>
      </c>
    </row>
    <row r="241" spans="1:21" s="1" customFormat="1" ht="27.75" customHeight="1" hidden="1">
      <c r="A241" s="164" t="s">
        <v>197</v>
      </c>
      <c r="B241" s="140" t="s">
        <v>418</v>
      </c>
      <c r="C241" s="155" t="s">
        <v>262</v>
      </c>
      <c r="D241" s="155" t="s">
        <v>260</v>
      </c>
      <c r="E241" s="8" t="s">
        <v>339</v>
      </c>
      <c r="F241" s="3" t="s">
        <v>198</v>
      </c>
      <c r="G241" s="148">
        <f t="shared" si="78"/>
        <v>0</v>
      </c>
      <c r="H241" s="148">
        <f t="shared" si="78"/>
        <v>0</v>
      </c>
      <c r="I241" s="120">
        <f t="shared" si="48"/>
        <v>0</v>
      </c>
      <c r="J241" s="148">
        <f t="shared" si="78"/>
        <v>0</v>
      </c>
      <c r="K241" s="120">
        <f t="shared" si="68"/>
        <v>0</v>
      </c>
      <c r="L241" s="148">
        <f t="shared" si="78"/>
        <v>0</v>
      </c>
      <c r="M241" s="120">
        <f t="shared" si="70"/>
        <v>0</v>
      </c>
      <c r="N241" s="148">
        <f t="shared" si="78"/>
        <v>0</v>
      </c>
      <c r="O241" s="120">
        <f t="shared" si="71"/>
        <v>0</v>
      </c>
      <c r="P241" s="148">
        <f t="shared" si="78"/>
        <v>0</v>
      </c>
      <c r="Q241" s="120">
        <f t="shared" si="72"/>
        <v>0</v>
      </c>
      <c r="R241" s="148">
        <f t="shared" si="78"/>
        <v>0</v>
      </c>
      <c r="S241" s="319">
        <f t="shared" si="73"/>
        <v>0</v>
      </c>
      <c r="T241" s="319">
        <f t="shared" si="73"/>
        <v>0</v>
      </c>
      <c r="U241" s="319" t="e">
        <f t="shared" si="61"/>
        <v>#DIV/0!</v>
      </c>
    </row>
    <row r="242" spans="1:21" s="1" customFormat="1" ht="27.75" customHeight="1" hidden="1">
      <c r="A242" s="139" t="s">
        <v>199</v>
      </c>
      <c r="B242" s="140" t="s">
        <v>418</v>
      </c>
      <c r="C242" s="155" t="s">
        <v>262</v>
      </c>
      <c r="D242" s="155" t="s">
        <v>260</v>
      </c>
      <c r="E242" s="8" t="s">
        <v>339</v>
      </c>
      <c r="F242" s="3" t="s">
        <v>466</v>
      </c>
      <c r="G242" s="148">
        <f t="shared" si="78"/>
        <v>0</v>
      </c>
      <c r="H242" s="148">
        <f t="shared" si="78"/>
        <v>0</v>
      </c>
      <c r="I242" s="120">
        <f t="shared" si="48"/>
        <v>0</v>
      </c>
      <c r="J242" s="148">
        <f t="shared" si="78"/>
        <v>0</v>
      </c>
      <c r="K242" s="120">
        <f t="shared" si="68"/>
        <v>0</v>
      </c>
      <c r="L242" s="148">
        <f t="shared" si="78"/>
        <v>0</v>
      </c>
      <c r="M242" s="120">
        <f t="shared" si="70"/>
        <v>0</v>
      </c>
      <c r="N242" s="148">
        <f t="shared" si="78"/>
        <v>0</v>
      </c>
      <c r="O242" s="120">
        <f t="shared" si="71"/>
        <v>0</v>
      </c>
      <c r="P242" s="148">
        <f t="shared" si="78"/>
        <v>0</v>
      </c>
      <c r="Q242" s="120">
        <f t="shared" si="72"/>
        <v>0</v>
      </c>
      <c r="R242" s="148">
        <f t="shared" si="78"/>
        <v>0</v>
      </c>
      <c r="S242" s="319">
        <f t="shared" si="73"/>
        <v>0</v>
      </c>
      <c r="T242" s="319">
        <f t="shared" si="73"/>
        <v>0</v>
      </c>
      <c r="U242" s="319" t="e">
        <f t="shared" si="61"/>
        <v>#DIV/0!</v>
      </c>
    </row>
    <row r="243" spans="1:21" ht="27" customHeight="1" hidden="1">
      <c r="A243" s="165" t="s">
        <v>375</v>
      </c>
      <c r="B243" s="186" t="s">
        <v>418</v>
      </c>
      <c r="C243" s="175" t="s">
        <v>262</v>
      </c>
      <c r="D243" s="175" t="s">
        <v>260</v>
      </c>
      <c r="E243" s="8" t="s">
        <v>339</v>
      </c>
      <c r="F243" s="190" t="s">
        <v>275</v>
      </c>
      <c r="G243" s="206"/>
      <c r="H243" s="206"/>
      <c r="I243" s="120">
        <f t="shared" si="48"/>
        <v>0</v>
      </c>
      <c r="J243" s="206"/>
      <c r="K243" s="120">
        <f t="shared" si="68"/>
        <v>0</v>
      </c>
      <c r="L243" s="206"/>
      <c r="M243" s="120">
        <f t="shared" si="70"/>
        <v>0</v>
      </c>
      <c r="N243" s="206"/>
      <c r="O243" s="120">
        <f t="shared" si="71"/>
        <v>0</v>
      </c>
      <c r="P243" s="206"/>
      <c r="Q243" s="120">
        <f t="shared" si="72"/>
        <v>0</v>
      </c>
      <c r="R243" s="206"/>
      <c r="S243" s="319">
        <f t="shared" si="73"/>
        <v>0</v>
      </c>
      <c r="T243" s="319">
        <f t="shared" si="73"/>
        <v>0</v>
      </c>
      <c r="U243" s="319" t="e">
        <f t="shared" si="61"/>
        <v>#DIV/0!</v>
      </c>
    </row>
    <row r="244" spans="1:21" s="1" customFormat="1" ht="42" customHeight="1">
      <c r="A244" s="267" t="s">
        <v>337</v>
      </c>
      <c r="B244" s="135" t="s">
        <v>418</v>
      </c>
      <c r="C244" s="153" t="s">
        <v>262</v>
      </c>
      <c r="D244" s="153" t="s">
        <v>260</v>
      </c>
      <c r="E244" s="137" t="s">
        <v>340</v>
      </c>
      <c r="F244" s="154"/>
      <c r="G244" s="163">
        <f>G245+G249</f>
        <v>2532</v>
      </c>
      <c r="H244" s="163">
        <f>H245+H249</f>
        <v>75</v>
      </c>
      <c r="I244" s="120">
        <f t="shared" si="48"/>
        <v>2607</v>
      </c>
      <c r="J244" s="163">
        <f>J245+J249</f>
        <v>0</v>
      </c>
      <c r="K244" s="120">
        <f t="shared" si="68"/>
        <v>2607</v>
      </c>
      <c r="L244" s="163">
        <f>L245+L249</f>
        <v>0</v>
      </c>
      <c r="M244" s="120">
        <f t="shared" si="70"/>
        <v>2607</v>
      </c>
      <c r="N244" s="163">
        <f>N245+N249</f>
        <v>778</v>
      </c>
      <c r="O244" s="120">
        <f t="shared" si="71"/>
        <v>3385</v>
      </c>
      <c r="P244" s="163">
        <f>P245+P249</f>
        <v>0</v>
      </c>
      <c r="Q244" s="120">
        <f t="shared" si="72"/>
        <v>3385</v>
      </c>
      <c r="R244" s="163">
        <f>R245+R249</f>
        <v>58.3</v>
      </c>
      <c r="S244" s="319">
        <f t="shared" si="73"/>
        <v>3443.3</v>
      </c>
      <c r="T244" s="319">
        <f>T245+T249</f>
        <v>3300.98962</v>
      </c>
      <c r="U244" s="319">
        <f t="shared" si="61"/>
        <v>95.86703511166613</v>
      </c>
    </row>
    <row r="245" spans="1:21" s="1" customFormat="1" ht="15.75" customHeight="1">
      <c r="A245" s="268" t="s">
        <v>341</v>
      </c>
      <c r="B245" s="140" t="s">
        <v>418</v>
      </c>
      <c r="C245" s="184" t="s">
        <v>262</v>
      </c>
      <c r="D245" s="184" t="s">
        <v>260</v>
      </c>
      <c r="E245" s="200" t="s">
        <v>346</v>
      </c>
      <c r="F245" s="156"/>
      <c r="G245" s="148">
        <f>G246</f>
        <v>1960</v>
      </c>
      <c r="H245" s="148">
        <f>H246</f>
        <v>0</v>
      </c>
      <c r="I245" s="120">
        <f t="shared" si="48"/>
        <v>1960</v>
      </c>
      <c r="J245" s="148">
        <f>J246</f>
        <v>0</v>
      </c>
      <c r="K245" s="120">
        <f t="shared" si="68"/>
        <v>1960</v>
      </c>
      <c r="L245" s="148">
        <f>L246</f>
        <v>0</v>
      </c>
      <c r="M245" s="120">
        <f t="shared" si="70"/>
        <v>1960</v>
      </c>
      <c r="N245" s="148">
        <f>N246</f>
        <v>760</v>
      </c>
      <c r="O245" s="120">
        <f t="shared" si="71"/>
        <v>2720</v>
      </c>
      <c r="P245" s="148">
        <f>P246</f>
        <v>0</v>
      </c>
      <c r="Q245" s="120">
        <f t="shared" si="72"/>
        <v>2720</v>
      </c>
      <c r="R245" s="148">
        <f>R246</f>
        <v>0</v>
      </c>
      <c r="S245" s="319">
        <f t="shared" si="73"/>
        <v>2720</v>
      </c>
      <c r="T245" s="319">
        <f>T246</f>
        <v>2647.72736</v>
      </c>
      <c r="U245" s="319">
        <f t="shared" si="61"/>
        <v>97.34291764705881</v>
      </c>
    </row>
    <row r="246" spans="1:21" s="1" customFormat="1" ht="15" customHeight="1">
      <c r="A246" s="268" t="s">
        <v>342</v>
      </c>
      <c r="B246" s="140" t="s">
        <v>418</v>
      </c>
      <c r="C246" s="184" t="s">
        <v>262</v>
      </c>
      <c r="D246" s="184" t="s">
        <v>260</v>
      </c>
      <c r="E246" s="200" t="s">
        <v>346</v>
      </c>
      <c r="F246" s="156" t="s">
        <v>305</v>
      </c>
      <c r="G246" s="148">
        <f>G247+G248</f>
        <v>1960</v>
      </c>
      <c r="H246" s="148">
        <f>H247+H248</f>
        <v>0</v>
      </c>
      <c r="I246" s="120">
        <f t="shared" si="48"/>
        <v>1960</v>
      </c>
      <c r="J246" s="148">
        <f>J247+J248</f>
        <v>0</v>
      </c>
      <c r="K246" s="120">
        <f t="shared" si="68"/>
        <v>1960</v>
      </c>
      <c r="L246" s="148">
        <f>L247+L248</f>
        <v>0</v>
      </c>
      <c r="M246" s="120">
        <f t="shared" si="70"/>
        <v>1960</v>
      </c>
      <c r="N246" s="148">
        <f>N247+N248</f>
        <v>760</v>
      </c>
      <c r="O246" s="120">
        <f t="shared" si="71"/>
        <v>2720</v>
      </c>
      <c r="P246" s="148">
        <f>P247+P248</f>
        <v>0</v>
      </c>
      <c r="Q246" s="120">
        <f t="shared" si="72"/>
        <v>2720</v>
      </c>
      <c r="R246" s="148">
        <f>R247+R248</f>
        <v>0</v>
      </c>
      <c r="S246" s="319">
        <f t="shared" si="73"/>
        <v>2720</v>
      </c>
      <c r="T246" s="319">
        <f>T247+T248</f>
        <v>2647.72736</v>
      </c>
      <c r="U246" s="319">
        <f t="shared" si="61"/>
        <v>97.34291764705881</v>
      </c>
    </row>
    <row r="247" spans="1:21" s="1" customFormat="1" ht="18" customHeight="1" hidden="1">
      <c r="A247" s="207" t="s">
        <v>343</v>
      </c>
      <c r="B247" s="166" t="s">
        <v>418</v>
      </c>
      <c r="C247" s="269" t="s">
        <v>262</v>
      </c>
      <c r="D247" s="269" t="s">
        <v>260</v>
      </c>
      <c r="E247" s="205" t="s">
        <v>346</v>
      </c>
      <c r="F247" s="270" t="s">
        <v>290</v>
      </c>
      <c r="G247" s="209">
        <v>1540</v>
      </c>
      <c r="H247" s="209"/>
      <c r="I247" s="120">
        <f t="shared" si="48"/>
        <v>1540</v>
      </c>
      <c r="J247" s="209">
        <v>-18</v>
      </c>
      <c r="K247" s="120">
        <f t="shared" si="68"/>
        <v>1522</v>
      </c>
      <c r="L247" s="209"/>
      <c r="M247" s="120">
        <f t="shared" si="70"/>
        <v>1522</v>
      </c>
      <c r="N247" s="209">
        <v>560</v>
      </c>
      <c r="O247" s="120">
        <f t="shared" si="71"/>
        <v>2082</v>
      </c>
      <c r="P247" s="209"/>
      <c r="Q247" s="120">
        <f t="shared" si="72"/>
        <v>2082</v>
      </c>
      <c r="R247" s="209">
        <v>-6</v>
      </c>
      <c r="S247" s="319">
        <f t="shared" si="73"/>
        <v>2076</v>
      </c>
      <c r="T247" s="319">
        <v>2008.05668</v>
      </c>
      <c r="U247" s="319">
        <f t="shared" si="61"/>
        <v>96.72720038535645</v>
      </c>
    </row>
    <row r="248" spans="1:21" s="1" customFormat="1" ht="31.5" customHeight="1" hidden="1">
      <c r="A248" s="207" t="s">
        <v>344</v>
      </c>
      <c r="B248" s="166" t="s">
        <v>418</v>
      </c>
      <c r="C248" s="269" t="s">
        <v>262</v>
      </c>
      <c r="D248" s="269" t="s">
        <v>260</v>
      </c>
      <c r="E248" s="205" t="s">
        <v>346</v>
      </c>
      <c r="F248" s="270" t="s">
        <v>458</v>
      </c>
      <c r="G248" s="209">
        <v>420</v>
      </c>
      <c r="H248" s="209"/>
      <c r="I248" s="120">
        <f t="shared" si="48"/>
        <v>420</v>
      </c>
      <c r="J248" s="209">
        <v>18</v>
      </c>
      <c r="K248" s="120">
        <f t="shared" si="68"/>
        <v>438</v>
      </c>
      <c r="L248" s="209"/>
      <c r="M248" s="120">
        <f t="shared" si="70"/>
        <v>438</v>
      </c>
      <c r="N248" s="209">
        <v>200</v>
      </c>
      <c r="O248" s="120">
        <f t="shared" si="71"/>
        <v>638</v>
      </c>
      <c r="P248" s="209"/>
      <c r="Q248" s="120">
        <f t="shared" si="72"/>
        <v>638</v>
      </c>
      <c r="R248" s="209">
        <v>6</v>
      </c>
      <c r="S248" s="319">
        <f t="shared" si="73"/>
        <v>644</v>
      </c>
      <c r="T248" s="319">
        <v>639.67068</v>
      </c>
      <c r="U248" s="319">
        <f t="shared" si="61"/>
        <v>99.3277453416149</v>
      </c>
    </row>
    <row r="249" spans="1:21" s="1" customFormat="1" ht="19.5" customHeight="1">
      <c r="A249" s="268" t="s">
        <v>345</v>
      </c>
      <c r="B249" s="140" t="s">
        <v>418</v>
      </c>
      <c r="C249" s="184" t="s">
        <v>262</v>
      </c>
      <c r="D249" s="184" t="s">
        <v>260</v>
      </c>
      <c r="E249" s="200" t="s">
        <v>347</v>
      </c>
      <c r="F249" s="156"/>
      <c r="G249" s="148">
        <f>G250+G254</f>
        <v>572</v>
      </c>
      <c r="H249" s="148">
        <f>H250+H254</f>
        <v>75</v>
      </c>
      <c r="I249" s="120">
        <f aca="true" t="shared" si="79" ref="I249:I316">G249+H249</f>
        <v>647</v>
      </c>
      <c r="J249" s="148">
        <f>J250+J254</f>
        <v>0</v>
      </c>
      <c r="K249" s="120">
        <f t="shared" si="68"/>
        <v>647</v>
      </c>
      <c r="L249" s="148">
        <f>L250+L254</f>
        <v>0</v>
      </c>
      <c r="M249" s="120">
        <f t="shared" si="70"/>
        <v>647</v>
      </c>
      <c r="N249" s="148">
        <f>N250+N254</f>
        <v>18</v>
      </c>
      <c r="O249" s="120">
        <f t="shared" si="71"/>
        <v>665</v>
      </c>
      <c r="P249" s="148">
        <f>P250+P254</f>
        <v>0</v>
      </c>
      <c r="Q249" s="120">
        <f t="shared" si="72"/>
        <v>665</v>
      </c>
      <c r="R249" s="148">
        <f>R250+R254</f>
        <v>58.3</v>
      </c>
      <c r="S249" s="319">
        <f t="shared" si="73"/>
        <v>723.3</v>
      </c>
      <c r="T249" s="319">
        <f>T250</f>
        <v>653.26226</v>
      </c>
      <c r="U249" s="319">
        <f t="shared" si="61"/>
        <v>90.3169169086133</v>
      </c>
    </row>
    <row r="250" spans="1:21" s="1" customFormat="1" ht="26.25" customHeight="1">
      <c r="A250" s="164" t="s">
        <v>197</v>
      </c>
      <c r="B250" s="140" t="s">
        <v>418</v>
      </c>
      <c r="C250" s="184" t="s">
        <v>262</v>
      </c>
      <c r="D250" s="184" t="s">
        <v>260</v>
      </c>
      <c r="E250" s="200" t="s">
        <v>347</v>
      </c>
      <c r="F250" s="156" t="s">
        <v>198</v>
      </c>
      <c r="G250" s="148">
        <f>G251</f>
        <v>566</v>
      </c>
      <c r="H250" s="148">
        <f>H251</f>
        <v>75</v>
      </c>
      <c r="I250" s="120">
        <f t="shared" si="79"/>
        <v>641</v>
      </c>
      <c r="J250" s="148">
        <f>J251</f>
        <v>0</v>
      </c>
      <c r="K250" s="120">
        <f t="shared" si="68"/>
        <v>641</v>
      </c>
      <c r="L250" s="148">
        <f>L251</f>
        <v>0</v>
      </c>
      <c r="M250" s="120">
        <f t="shared" si="70"/>
        <v>641</v>
      </c>
      <c r="N250" s="148">
        <f>N251</f>
        <v>8</v>
      </c>
      <c r="O250" s="120">
        <f t="shared" si="71"/>
        <v>649</v>
      </c>
      <c r="P250" s="148">
        <f>P251</f>
        <v>0</v>
      </c>
      <c r="Q250" s="120">
        <f t="shared" si="72"/>
        <v>649</v>
      </c>
      <c r="R250" s="148">
        <f>R251</f>
        <v>58.3</v>
      </c>
      <c r="S250" s="319">
        <f t="shared" si="73"/>
        <v>707.3</v>
      </c>
      <c r="T250" s="319">
        <f>T251</f>
        <v>653.26226</v>
      </c>
      <c r="U250" s="319">
        <f t="shared" si="61"/>
        <v>92.35999717234554</v>
      </c>
    </row>
    <row r="251" spans="1:21" s="1" customFormat="1" ht="33" customHeight="1">
      <c r="A251" s="139" t="s">
        <v>199</v>
      </c>
      <c r="B251" s="140" t="s">
        <v>418</v>
      </c>
      <c r="C251" s="184" t="s">
        <v>262</v>
      </c>
      <c r="D251" s="184" t="s">
        <v>260</v>
      </c>
      <c r="E251" s="200" t="s">
        <v>347</v>
      </c>
      <c r="F251" s="156" t="s">
        <v>466</v>
      </c>
      <c r="G251" s="148">
        <f>G252+G253</f>
        <v>566</v>
      </c>
      <c r="H251" s="148">
        <f>H252+H253</f>
        <v>75</v>
      </c>
      <c r="I251" s="120">
        <f t="shared" si="79"/>
        <v>641</v>
      </c>
      <c r="J251" s="148">
        <f>J252+J253</f>
        <v>0</v>
      </c>
      <c r="K251" s="120">
        <f t="shared" si="68"/>
        <v>641</v>
      </c>
      <c r="L251" s="148">
        <f>L252+L253</f>
        <v>0</v>
      </c>
      <c r="M251" s="120">
        <f t="shared" si="70"/>
        <v>641</v>
      </c>
      <c r="N251" s="148">
        <f>N252+N253</f>
        <v>8</v>
      </c>
      <c r="O251" s="120">
        <f t="shared" si="71"/>
        <v>649</v>
      </c>
      <c r="P251" s="148">
        <f>P252+P253</f>
        <v>0</v>
      </c>
      <c r="Q251" s="120">
        <f t="shared" si="72"/>
        <v>649</v>
      </c>
      <c r="R251" s="148">
        <f>R252+R253</f>
        <v>58.3</v>
      </c>
      <c r="S251" s="319">
        <f t="shared" si="73"/>
        <v>707.3</v>
      </c>
      <c r="T251" s="319">
        <f>T252+T253</f>
        <v>653.26226</v>
      </c>
      <c r="U251" s="319">
        <f t="shared" si="61"/>
        <v>92.35999717234554</v>
      </c>
    </row>
    <row r="252" spans="1:21" s="1" customFormat="1" ht="27" customHeight="1" hidden="1">
      <c r="A252" s="207" t="s">
        <v>273</v>
      </c>
      <c r="B252" s="166" t="s">
        <v>418</v>
      </c>
      <c r="C252" s="269" t="s">
        <v>262</v>
      </c>
      <c r="D252" s="269" t="s">
        <v>260</v>
      </c>
      <c r="E252" s="205" t="s">
        <v>347</v>
      </c>
      <c r="F252" s="270" t="s">
        <v>274</v>
      </c>
      <c r="G252" s="209">
        <v>85</v>
      </c>
      <c r="H252" s="209"/>
      <c r="I252" s="120">
        <f t="shared" si="79"/>
        <v>85</v>
      </c>
      <c r="J252" s="209"/>
      <c r="K252" s="120">
        <f t="shared" si="68"/>
        <v>85</v>
      </c>
      <c r="L252" s="209"/>
      <c r="M252" s="120">
        <f t="shared" si="70"/>
        <v>85</v>
      </c>
      <c r="N252" s="209"/>
      <c r="O252" s="120">
        <f t="shared" si="71"/>
        <v>85</v>
      </c>
      <c r="P252" s="209"/>
      <c r="Q252" s="120">
        <f t="shared" si="72"/>
        <v>85</v>
      </c>
      <c r="R252" s="209">
        <v>6</v>
      </c>
      <c r="S252" s="319">
        <f t="shared" si="73"/>
        <v>91</v>
      </c>
      <c r="T252" s="319">
        <v>91</v>
      </c>
      <c r="U252" s="319">
        <f t="shared" si="61"/>
        <v>100</v>
      </c>
    </row>
    <row r="253" spans="1:21" s="1" customFormat="1" ht="27" customHeight="1" hidden="1">
      <c r="A253" s="207" t="s">
        <v>375</v>
      </c>
      <c r="B253" s="166" t="s">
        <v>418</v>
      </c>
      <c r="C253" s="269" t="s">
        <v>262</v>
      </c>
      <c r="D253" s="269" t="s">
        <v>260</v>
      </c>
      <c r="E253" s="205" t="s">
        <v>347</v>
      </c>
      <c r="F253" s="270" t="s">
        <v>275</v>
      </c>
      <c r="G253" s="209">
        <v>481</v>
      </c>
      <c r="H253" s="209">
        <v>75</v>
      </c>
      <c r="I253" s="120">
        <f t="shared" si="79"/>
        <v>556</v>
      </c>
      <c r="J253" s="209"/>
      <c r="K253" s="120">
        <f t="shared" si="68"/>
        <v>556</v>
      </c>
      <c r="L253" s="209"/>
      <c r="M253" s="120">
        <f t="shared" si="70"/>
        <v>556</v>
      </c>
      <c r="N253" s="209">
        <v>8</v>
      </c>
      <c r="O253" s="120">
        <f t="shared" si="71"/>
        <v>564</v>
      </c>
      <c r="P253" s="209"/>
      <c r="Q253" s="120">
        <f t="shared" si="72"/>
        <v>564</v>
      </c>
      <c r="R253" s="209">
        <v>52.3</v>
      </c>
      <c r="S253" s="319">
        <f t="shared" si="73"/>
        <v>616.3</v>
      </c>
      <c r="T253" s="319">
        <v>562.26226</v>
      </c>
      <c r="U253" s="319">
        <f t="shared" si="61"/>
        <v>91.231909784196</v>
      </c>
    </row>
    <row r="254" spans="1:21" s="1" customFormat="1" ht="18" customHeight="1">
      <c r="A254" s="179" t="s">
        <v>431</v>
      </c>
      <c r="B254" s="140" t="s">
        <v>418</v>
      </c>
      <c r="C254" s="184" t="s">
        <v>262</v>
      </c>
      <c r="D254" s="184" t="s">
        <v>260</v>
      </c>
      <c r="E254" s="200" t="s">
        <v>347</v>
      </c>
      <c r="F254" s="156" t="s">
        <v>200</v>
      </c>
      <c r="G254" s="148">
        <f>G255+G257</f>
        <v>6</v>
      </c>
      <c r="H254" s="148">
        <f>H255+H257</f>
        <v>0</v>
      </c>
      <c r="I254" s="120">
        <f t="shared" si="79"/>
        <v>6</v>
      </c>
      <c r="J254" s="148">
        <f>J255+J257</f>
        <v>0</v>
      </c>
      <c r="K254" s="120">
        <f t="shared" si="68"/>
        <v>6</v>
      </c>
      <c r="L254" s="148">
        <f>L255+L257</f>
        <v>0</v>
      </c>
      <c r="M254" s="120">
        <f t="shared" si="70"/>
        <v>6</v>
      </c>
      <c r="N254" s="148">
        <f>N255+N257</f>
        <v>10</v>
      </c>
      <c r="O254" s="120">
        <f t="shared" si="71"/>
        <v>16</v>
      </c>
      <c r="P254" s="148">
        <f>P255+P257</f>
        <v>0</v>
      </c>
      <c r="Q254" s="120">
        <f t="shared" si="72"/>
        <v>16</v>
      </c>
      <c r="R254" s="148">
        <f>R255+R257</f>
        <v>0</v>
      </c>
      <c r="S254" s="319">
        <f t="shared" si="73"/>
        <v>16</v>
      </c>
      <c r="T254" s="319"/>
      <c r="U254" s="319">
        <f t="shared" si="61"/>
        <v>0</v>
      </c>
    </row>
    <row r="255" spans="1:21" s="1" customFormat="1" ht="21" customHeight="1">
      <c r="A255" s="179" t="s">
        <v>201</v>
      </c>
      <c r="B255" s="140" t="s">
        <v>418</v>
      </c>
      <c r="C255" s="184" t="s">
        <v>262</v>
      </c>
      <c r="D255" s="184" t="s">
        <v>260</v>
      </c>
      <c r="E255" s="200" t="s">
        <v>347</v>
      </c>
      <c r="F255" s="156" t="s">
        <v>202</v>
      </c>
      <c r="G255" s="148">
        <f>G256</f>
        <v>3</v>
      </c>
      <c r="H255" s="148">
        <f>H256</f>
        <v>0</v>
      </c>
      <c r="I255" s="120">
        <f t="shared" si="79"/>
        <v>3</v>
      </c>
      <c r="J255" s="148">
        <f>J256</f>
        <v>0</v>
      </c>
      <c r="K255" s="120">
        <f t="shared" si="68"/>
        <v>3</v>
      </c>
      <c r="L255" s="148">
        <f>L256</f>
        <v>0</v>
      </c>
      <c r="M255" s="120">
        <f t="shared" si="70"/>
        <v>3</v>
      </c>
      <c r="N255" s="148">
        <f>N256</f>
        <v>0</v>
      </c>
      <c r="O255" s="120">
        <f t="shared" si="71"/>
        <v>3</v>
      </c>
      <c r="P255" s="148">
        <f>P256</f>
        <v>0</v>
      </c>
      <c r="Q255" s="120">
        <f t="shared" si="72"/>
        <v>3</v>
      </c>
      <c r="R255" s="148">
        <f>R256</f>
        <v>0</v>
      </c>
      <c r="S255" s="319">
        <f t="shared" si="73"/>
        <v>3</v>
      </c>
      <c r="T255" s="319"/>
      <c r="U255" s="319">
        <f t="shared" si="61"/>
        <v>0</v>
      </c>
    </row>
    <row r="256" spans="1:21" s="1" customFormat="1" ht="68.25" customHeight="1" hidden="1">
      <c r="A256" s="180" t="s">
        <v>206</v>
      </c>
      <c r="B256" s="166" t="s">
        <v>418</v>
      </c>
      <c r="C256" s="269" t="s">
        <v>262</v>
      </c>
      <c r="D256" s="269" t="s">
        <v>260</v>
      </c>
      <c r="E256" s="205" t="s">
        <v>347</v>
      </c>
      <c r="F256" s="270" t="s">
        <v>248</v>
      </c>
      <c r="G256" s="209">
        <v>3</v>
      </c>
      <c r="H256" s="209"/>
      <c r="I256" s="120">
        <f t="shared" si="79"/>
        <v>3</v>
      </c>
      <c r="J256" s="209"/>
      <c r="K256" s="120">
        <f t="shared" si="68"/>
        <v>3</v>
      </c>
      <c r="L256" s="209"/>
      <c r="M256" s="120">
        <f t="shared" si="70"/>
        <v>3</v>
      </c>
      <c r="N256" s="209"/>
      <c r="O256" s="120">
        <f t="shared" si="71"/>
        <v>3</v>
      </c>
      <c r="P256" s="209"/>
      <c r="Q256" s="120">
        <f t="shared" si="72"/>
        <v>3</v>
      </c>
      <c r="R256" s="209"/>
      <c r="S256" s="319">
        <f t="shared" si="73"/>
        <v>3</v>
      </c>
      <c r="T256" s="319"/>
      <c r="U256" s="319">
        <f t="shared" si="61"/>
        <v>0</v>
      </c>
    </row>
    <row r="257" spans="1:21" s="1" customFormat="1" ht="27" customHeight="1">
      <c r="A257" s="164" t="s">
        <v>207</v>
      </c>
      <c r="B257" s="140" t="s">
        <v>418</v>
      </c>
      <c r="C257" s="155" t="s">
        <v>262</v>
      </c>
      <c r="D257" s="155" t="s">
        <v>260</v>
      </c>
      <c r="E257" s="8" t="s">
        <v>347</v>
      </c>
      <c r="F257" s="156" t="s">
        <v>469</v>
      </c>
      <c r="G257" s="148">
        <f>G258+G259</f>
        <v>3</v>
      </c>
      <c r="H257" s="148">
        <f>H258+H259</f>
        <v>0</v>
      </c>
      <c r="I257" s="120">
        <f t="shared" si="79"/>
        <v>3</v>
      </c>
      <c r="J257" s="148">
        <f>J258+J259</f>
        <v>0</v>
      </c>
      <c r="K257" s="120">
        <f t="shared" si="68"/>
        <v>3</v>
      </c>
      <c r="L257" s="148">
        <f>L258+L259</f>
        <v>0</v>
      </c>
      <c r="M257" s="120">
        <f t="shared" si="70"/>
        <v>3</v>
      </c>
      <c r="N257" s="148">
        <f>N258+N259</f>
        <v>10</v>
      </c>
      <c r="O257" s="120">
        <f t="shared" si="71"/>
        <v>13</v>
      </c>
      <c r="P257" s="148">
        <f>P258+P259</f>
        <v>0</v>
      </c>
      <c r="Q257" s="120">
        <f t="shared" si="72"/>
        <v>13</v>
      </c>
      <c r="R257" s="148">
        <f>R258+R259</f>
        <v>0</v>
      </c>
      <c r="S257" s="319">
        <f t="shared" si="73"/>
        <v>13</v>
      </c>
      <c r="T257" s="319"/>
      <c r="U257" s="319">
        <f t="shared" si="61"/>
        <v>0</v>
      </c>
    </row>
    <row r="258" spans="1:21" s="1" customFormat="1" ht="27" customHeight="1" hidden="1">
      <c r="A258" s="181" t="s">
        <v>208</v>
      </c>
      <c r="B258" s="166" t="s">
        <v>418</v>
      </c>
      <c r="C258" s="208" t="s">
        <v>262</v>
      </c>
      <c r="D258" s="208" t="s">
        <v>260</v>
      </c>
      <c r="E258" s="168" t="s">
        <v>347</v>
      </c>
      <c r="F258" s="270" t="s">
        <v>277</v>
      </c>
      <c r="G258" s="209"/>
      <c r="H258" s="209"/>
      <c r="I258" s="120">
        <f t="shared" si="79"/>
        <v>0</v>
      </c>
      <c r="J258" s="209"/>
      <c r="K258" s="120">
        <f t="shared" si="68"/>
        <v>0</v>
      </c>
      <c r="L258" s="209"/>
      <c r="M258" s="120">
        <f t="shared" si="70"/>
        <v>0</v>
      </c>
      <c r="N258" s="209"/>
      <c r="O258" s="120">
        <f t="shared" si="71"/>
        <v>0</v>
      </c>
      <c r="P258" s="209"/>
      <c r="Q258" s="120">
        <f t="shared" si="72"/>
        <v>0</v>
      </c>
      <c r="R258" s="209"/>
      <c r="S258" s="319">
        <f t="shared" si="73"/>
        <v>0</v>
      </c>
      <c r="T258" s="319"/>
      <c r="U258" s="319" t="e">
        <f t="shared" si="61"/>
        <v>#DIV/0!</v>
      </c>
    </row>
    <row r="259" spans="1:21" s="1" customFormat="1" ht="27" customHeight="1" hidden="1">
      <c r="A259" s="181" t="s">
        <v>472</v>
      </c>
      <c r="B259" s="166" t="s">
        <v>418</v>
      </c>
      <c r="C259" s="208" t="s">
        <v>262</v>
      </c>
      <c r="D259" s="208" t="s">
        <v>260</v>
      </c>
      <c r="E259" s="168" t="s">
        <v>347</v>
      </c>
      <c r="F259" s="270" t="s">
        <v>471</v>
      </c>
      <c r="G259" s="209">
        <v>3</v>
      </c>
      <c r="H259" s="209"/>
      <c r="I259" s="120">
        <f t="shared" si="79"/>
        <v>3</v>
      </c>
      <c r="J259" s="209"/>
      <c r="K259" s="120">
        <f t="shared" si="68"/>
        <v>3</v>
      </c>
      <c r="L259" s="209"/>
      <c r="M259" s="120">
        <f t="shared" si="70"/>
        <v>3</v>
      </c>
      <c r="N259" s="209">
        <v>10</v>
      </c>
      <c r="O259" s="120">
        <f t="shared" si="71"/>
        <v>13</v>
      </c>
      <c r="P259" s="209"/>
      <c r="Q259" s="120">
        <f t="shared" si="72"/>
        <v>13</v>
      </c>
      <c r="R259" s="209"/>
      <c r="S259" s="319">
        <f t="shared" si="73"/>
        <v>13</v>
      </c>
      <c r="T259" s="319"/>
      <c r="U259" s="319">
        <f t="shared" si="61"/>
        <v>0</v>
      </c>
    </row>
    <row r="260" spans="1:21" s="1" customFormat="1" ht="30.75" customHeight="1">
      <c r="A260" s="160" t="s">
        <v>348</v>
      </c>
      <c r="B260" s="129" t="s">
        <v>418</v>
      </c>
      <c r="C260" s="130" t="s">
        <v>262</v>
      </c>
      <c r="D260" s="130" t="s">
        <v>260</v>
      </c>
      <c r="E260" s="131" t="s">
        <v>349</v>
      </c>
      <c r="F260" s="184"/>
      <c r="G260" s="271">
        <f>G261</f>
        <v>1515.7</v>
      </c>
      <c r="H260" s="271">
        <f>H261</f>
        <v>0.026999999999999247</v>
      </c>
      <c r="I260" s="194">
        <f t="shared" si="79"/>
        <v>1515.727</v>
      </c>
      <c r="J260" s="271">
        <f>J261</f>
        <v>14.88</v>
      </c>
      <c r="K260" s="194">
        <f t="shared" si="68"/>
        <v>1530.6070000000002</v>
      </c>
      <c r="L260" s="271">
        <f>L261</f>
        <v>-0.027</v>
      </c>
      <c r="M260" s="194">
        <f t="shared" si="70"/>
        <v>1530.5800000000002</v>
      </c>
      <c r="N260" s="271">
        <f>N261</f>
        <v>757.3</v>
      </c>
      <c r="O260" s="194">
        <f t="shared" si="71"/>
        <v>2287.88</v>
      </c>
      <c r="P260" s="271">
        <f>P261</f>
        <v>0</v>
      </c>
      <c r="Q260" s="194">
        <f t="shared" si="72"/>
        <v>2287.88</v>
      </c>
      <c r="R260" s="271">
        <f>R261</f>
        <v>4.727</v>
      </c>
      <c r="S260" s="319">
        <f t="shared" si="73"/>
        <v>2292.607</v>
      </c>
      <c r="T260" s="319">
        <f>T261</f>
        <v>2287.71435</v>
      </c>
      <c r="U260" s="319">
        <f t="shared" si="61"/>
        <v>99.78659011335131</v>
      </c>
    </row>
    <row r="261" spans="1:21" s="1" customFormat="1" ht="27" customHeight="1">
      <c r="A261" s="272" t="s">
        <v>235</v>
      </c>
      <c r="B261" s="140" t="s">
        <v>418</v>
      </c>
      <c r="C261" s="184" t="s">
        <v>262</v>
      </c>
      <c r="D261" s="184" t="s">
        <v>260</v>
      </c>
      <c r="E261" s="8" t="s">
        <v>350</v>
      </c>
      <c r="F261" s="3"/>
      <c r="G261" s="9">
        <f aca="true" t="shared" si="80" ref="G261:S261">G262+G266+G270</f>
        <v>1515.7</v>
      </c>
      <c r="H261" s="273">
        <f t="shared" si="80"/>
        <v>0.026999999999999247</v>
      </c>
      <c r="I261" s="9">
        <f t="shared" si="80"/>
        <v>1515.7269999999999</v>
      </c>
      <c r="J261" s="273">
        <f t="shared" si="80"/>
        <v>14.88</v>
      </c>
      <c r="K261" s="9">
        <f t="shared" si="80"/>
        <v>1530.607</v>
      </c>
      <c r="L261" s="273">
        <f t="shared" si="80"/>
        <v>-0.027</v>
      </c>
      <c r="M261" s="9">
        <f t="shared" si="80"/>
        <v>1530.58</v>
      </c>
      <c r="N261" s="273">
        <f t="shared" si="80"/>
        <v>757.3</v>
      </c>
      <c r="O261" s="9">
        <f t="shared" si="80"/>
        <v>2287.88</v>
      </c>
      <c r="P261" s="273">
        <f t="shared" si="80"/>
        <v>0</v>
      </c>
      <c r="Q261" s="9">
        <f t="shared" si="80"/>
        <v>2287.88</v>
      </c>
      <c r="R261" s="273">
        <f t="shared" si="80"/>
        <v>4.727</v>
      </c>
      <c r="S261" s="338">
        <f t="shared" si="80"/>
        <v>2292.607</v>
      </c>
      <c r="T261" s="338">
        <f>T262+T266+T270</f>
        <v>2287.71435</v>
      </c>
      <c r="U261" s="319">
        <f t="shared" si="61"/>
        <v>99.78659011335131</v>
      </c>
    </row>
    <row r="262" spans="1:21" s="1" customFormat="1" ht="27" customHeight="1">
      <c r="A262" s="272" t="s">
        <v>415</v>
      </c>
      <c r="B262" s="140" t="s">
        <v>418</v>
      </c>
      <c r="C262" s="184" t="s">
        <v>262</v>
      </c>
      <c r="D262" s="184" t="s">
        <v>260</v>
      </c>
      <c r="E262" s="8" t="s">
        <v>351</v>
      </c>
      <c r="F262" s="3"/>
      <c r="G262" s="9">
        <f aca="true" t="shared" si="81" ref="G262:R264">G263</f>
        <v>1392.7</v>
      </c>
      <c r="H262" s="9">
        <f t="shared" si="81"/>
        <v>-13.9</v>
      </c>
      <c r="I262" s="120">
        <f t="shared" si="79"/>
        <v>1378.8</v>
      </c>
      <c r="J262" s="9">
        <f t="shared" si="81"/>
        <v>0</v>
      </c>
      <c r="K262" s="120">
        <f aca="true" t="shared" si="82" ref="K262:K329">I262+J262</f>
        <v>1378.8</v>
      </c>
      <c r="L262" s="9">
        <f t="shared" si="81"/>
        <v>0</v>
      </c>
      <c r="M262" s="120">
        <f aca="true" t="shared" si="83" ref="M262:M273">K262+L262</f>
        <v>1378.8</v>
      </c>
      <c r="N262" s="9">
        <f t="shared" si="81"/>
        <v>756.3</v>
      </c>
      <c r="O262" s="120">
        <f aca="true" t="shared" si="84" ref="O262:O273">M262+N262</f>
        <v>2135.1</v>
      </c>
      <c r="P262" s="9">
        <f t="shared" si="81"/>
        <v>0</v>
      </c>
      <c r="Q262" s="120">
        <f aca="true" t="shared" si="85" ref="Q262:Q273">O262+P262</f>
        <v>2135.1</v>
      </c>
      <c r="R262" s="9">
        <f t="shared" si="81"/>
        <v>0</v>
      </c>
      <c r="S262" s="319">
        <f aca="true" t="shared" si="86" ref="S262:T273">Q262+R262</f>
        <v>2135.1</v>
      </c>
      <c r="T262" s="319">
        <f t="shared" si="86"/>
        <v>2135.1</v>
      </c>
      <c r="U262" s="319">
        <f t="shared" si="61"/>
        <v>100</v>
      </c>
    </row>
    <row r="263" spans="1:23" s="1" customFormat="1" ht="27.75" customHeight="1">
      <c r="A263" s="164" t="s">
        <v>197</v>
      </c>
      <c r="B263" s="140" t="s">
        <v>418</v>
      </c>
      <c r="C263" s="184" t="s">
        <v>262</v>
      </c>
      <c r="D263" s="184" t="s">
        <v>260</v>
      </c>
      <c r="E263" s="8" t="s">
        <v>351</v>
      </c>
      <c r="F263" s="3" t="s">
        <v>198</v>
      </c>
      <c r="G263" s="148">
        <f t="shared" si="81"/>
        <v>1392.7</v>
      </c>
      <c r="H263" s="148">
        <f t="shared" si="81"/>
        <v>-13.9</v>
      </c>
      <c r="I263" s="120">
        <f t="shared" si="79"/>
        <v>1378.8</v>
      </c>
      <c r="J263" s="148">
        <f t="shared" si="81"/>
        <v>0</v>
      </c>
      <c r="K263" s="120">
        <f t="shared" si="82"/>
        <v>1378.8</v>
      </c>
      <c r="L263" s="148">
        <f t="shared" si="81"/>
        <v>0</v>
      </c>
      <c r="M263" s="120">
        <f t="shared" si="83"/>
        <v>1378.8</v>
      </c>
      <c r="N263" s="148">
        <f t="shared" si="81"/>
        <v>756.3</v>
      </c>
      <c r="O263" s="120">
        <f t="shared" si="84"/>
        <v>2135.1</v>
      </c>
      <c r="P263" s="148">
        <f t="shared" si="81"/>
        <v>0</v>
      </c>
      <c r="Q263" s="120">
        <f t="shared" si="85"/>
        <v>2135.1</v>
      </c>
      <c r="R263" s="148">
        <f t="shared" si="81"/>
        <v>0</v>
      </c>
      <c r="S263" s="319">
        <f t="shared" si="86"/>
        <v>2135.1</v>
      </c>
      <c r="T263" s="319">
        <f t="shared" si="86"/>
        <v>2135.1</v>
      </c>
      <c r="U263" s="319">
        <f t="shared" si="61"/>
        <v>100</v>
      </c>
      <c r="W263" s="317"/>
    </row>
    <row r="264" spans="1:21" s="1" customFormat="1" ht="27.75" customHeight="1">
      <c r="A264" s="139" t="s">
        <v>199</v>
      </c>
      <c r="B264" s="140" t="s">
        <v>418</v>
      </c>
      <c r="C264" s="184" t="s">
        <v>262</v>
      </c>
      <c r="D264" s="184" t="s">
        <v>260</v>
      </c>
      <c r="E264" s="8" t="s">
        <v>351</v>
      </c>
      <c r="F264" s="3" t="s">
        <v>466</v>
      </c>
      <c r="G264" s="148">
        <f t="shared" si="81"/>
        <v>1392.7</v>
      </c>
      <c r="H264" s="148">
        <f t="shared" si="81"/>
        <v>-13.9</v>
      </c>
      <c r="I264" s="120">
        <f t="shared" si="79"/>
        <v>1378.8</v>
      </c>
      <c r="J264" s="148">
        <f t="shared" si="81"/>
        <v>0</v>
      </c>
      <c r="K264" s="120">
        <f t="shared" si="82"/>
        <v>1378.8</v>
      </c>
      <c r="L264" s="148">
        <f t="shared" si="81"/>
        <v>0</v>
      </c>
      <c r="M264" s="120">
        <f t="shared" si="83"/>
        <v>1378.8</v>
      </c>
      <c r="N264" s="148">
        <f t="shared" si="81"/>
        <v>756.3</v>
      </c>
      <c r="O264" s="120">
        <f t="shared" si="84"/>
        <v>2135.1</v>
      </c>
      <c r="P264" s="148">
        <f t="shared" si="81"/>
        <v>0</v>
      </c>
      <c r="Q264" s="120">
        <f t="shared" si="85"/>
        <v>2135.1</v>
      </c>
      <c r="R264" s="148">
        <f t="shared" si="81"/>
        <v>0</v>
      </c>
      <c r="S264" s="319">
        <f t="shared" si="86"/>
        <v>2135.1</v>
      </c>
      <c r="T264" s="319">
        <f t="shared" si="86"/>
        <v>2135.1</v>
      </c>
      <c r="U264" s="319">
        <f t="shared" si="61"/>
        <v>100</v>
      </c>
    </row>
    <row r="265" spans="1:21" ht="27" customHeight="1" hidden="1">
      <c r="A265" s="165" t="s">
        <v>375</v>
      </c>
      <c r="B265" s="140" t="s">
        <v>418</v>
      </c>
      <c r="C265" s="184" t="s">
        <v>262</v>
      </c>
      <c r="D265" s="184" t="s">
        <v>260</v>
      </c>
      <c r="E265" s="168" t="s">
        <v>351</v>
      </c>
      <c r="F265" s="190" t="s">
        <v>275</v>
      </c>
      <c r="G265" s="206">
        <v>1392.7</v>
      </c>
      <c r="H265" s="206">
        <v>-13.9</v>
      </c>
      <c r="I265" s="120">
        <f t="shared" si="79"/>
        <v>1378.8</v>
      </c>
      <c r="J265" s="206"/>
      <c r="K265" s="120">
        <f t="shared" si="82"/>
        <v>1378.8</v>
      </c>
      <c r="L265" s="206"/>
      <c r="M265" s="120">
        <f t="shared" si="83"/>
        <v>1378.8</v>
      </c>
      <c r="N265" s="206">
        <v>756.3</v>
      </c>
      <c r="O265" s="120">
        <f t="shared" si="84"/>
        <v>2135.1</v>
      </c>
      <c r="P265" s="206"/>
      <c r="Q265" s="274">
        <f t="shared" si="85"/>
        <v>2135.1</v>
      </c>
      <c r="R265" s="206"/>
      <c r="S265" s="319">
        <f t="shared" si="86"/>
        <v>2135.1</v>
      </c>
      <c r="T265" s="319">
        <v>2135.1</v>
      </c>
      <c r="U265" s="319">
        <f t="shared" si="61"/>
        <v>100</v>
      </c>
    </row>
    <row r="266" spans="1:21" s="1" customFormat="1" ht="27" customHeight="1">
      <c r="A266" s="272" t="s">
        <v>416</v>
      </c>
      <c r="B266" s="140" t="s">
        <v>418</v>
      </c>
      <c r="C266" s="184" t="s">
        <v>262</v>
      </c>
      <c r="D266" s="184" t="s">
        <v>260</v>
      </c>
      <c r="E266" s="8" t="s">
        <v>351</v>
      </c>
      <c r="F266" s="156"/>
      <c r="G266" s="148">
        <f aca="true" t="shared" si="87" ref="G266:R268">G267</f>
        <v>0</v>
      </c>
      <c r="H266" s="174">
        <f t="shared" si="87"/>
        <v>13.927</v>
      </c>
      <c r="I266" s="194">
        <f t="shared" si="79"/>
        <v>13.927</v>
      </c>
      <c r="J266" s="174">
        <f t="shared" si="87"/>
        <v>0</v>
      </c>
      <c r="K266" s="194">
        <f t="shared" si="82"/>
        <v>13.927</v>
      </c>
      <c r="L266" s="174">
        <f t="shared" si="87"/>
        <v>-0.027</v>
      </c>
      <c r="M266" s="194">
        <f t="shared" si="83"/>
        <v>13.9</v>
      </c>
      <c r="N266" s="174">
        <f t="shared" si="87"/>
        <v>0</v>
      </c>
      <c r="O266" s="194">
        <f t="shared" si="84"/>
        <v>13.9</v>
      </c>
      <c r="P266" s="174">
        <f t="shared" si="87"/>
        <v>0</v>
      </c>
      <c r="Q266" s="194">
        <f t="shared" si="85"/>
        <v>13.9</v>
      </c>
      <c r="R266" s="174">
        <f t="shared" si="87"/>
        <v>0.027</v>
      </c>
      <c r="S266" s="319">
        <f t="shared" si="86"/>
        <v>13.927</v>
      </c>
      <c r="T266" s="319">
        <f>T267</f>
        <v>13.92</v>
      </c>
      <c r="U266" s="319">
        <f aca="true" t="shared" si="88" ref="U266:U329">T266/S266*100</f>
        <v>99.94973791914985</v>
      </c>
    </row>
    <row r="267" spans="1:21" s="1" customFormat="1" ht="27" customHeight="1">
      <c r="A267" s="164" t="s">
        <v>197</v>
      </c>
      <c r="B267" s="140" t="s">
        <v>418</v>
      </c>
      <c r="C267" s="184" t="s">
        <v>262</v>
      </c>
      <c r="D267" s="184" t="s">
        <v>260</v>
      </c>
      <c r="E267" s="8" t="s">
        <v>351</v>
      </c>
      <c r="F267" s="3" t="s">
        <v>198</v>
      </c>
      <c r="G267" s="148">
        <f t="shared" si="87"/>
        <v>0</v>
      </c>
      <c r="H267" s="174">
        <f t="shared" si="87"/>
        <v>13.927</v>
      </c>
      <c r="I267" s="194">
        <f t="shared" si="79"/>
        <v>13.927</v>
      </c>
      <c r="J267" s="174">
        <f t="shared" si="87"/>
        <v>0</v>
      </c>
      <c r="K267" s="194">
        <f t="shared" si="82"/>
        <v>13.927</v>
      </c>
      <c r="L267" s="174">
        <f t="shared" si="87"/>
        <v>-0.027</v>
      </c>
      <c r="M267" s="194">
        <f t="shared" si="83"/>
        <v>13.9</v>
      </c>
      <c r="N267" s="174">
        <f t="shared" si="87"/>
        <v>0</v>
      </c>
      <c r="O267" s="194">
        <f t="shared" si="84"/>
        <v>13.9</v>
      </c>
      <c r="P267" s="174">
        <f t="shared" si="87"/>
        <v>0</v>
      </c>
      <c r="Q267" s="194">
        <f t="shared" si="85"/>
        <v>13.9</v>
      </c>
      <c r="R267" s="174">
        <f t="shared" si="87"/>
        <v>0.027</v>
      </c>
      <c r="S267" s="319">
        <f t="shared" si="86"/>
        <v>13.927</v>
      </c>
      <c r="T267" s="319">
        <f>T268</f>
        <v>13.92</v>
      </c>
      <c r="U267" s="319">
        <f t="shared" si="88"/>
        <v>99.94973791914985</v>
      </c>
    </row>
    <row r="268" spans="1:21" s="1" customFormat="1" ht="27" customHeight="1">
      <c r="A268" s="139" t="s">
        <v>199</v>
      </c>
      <c r="B268" s="140" t="s">
        <v>418</v>
      </c>
      <c r="C268" s="184" t="s">
        <v>262</v>
      </c>
      <c r="D268" s="184" t="s">
        <v>260</v>
      </c>
      <c r="E268" s="8" t="s">
        <v>351</v>
      </c>
      <c r="F268" s="3" t="s">
        <v>466</v>
      </c>
      <c r="G268" s="148">
        <f t="shared" si="87"/>
        <v>0</v>
      </c>
      <c r="H268" s="174">
        <f t="shared" si="87"/>
        <v>13.927</v>
      </c>
      <c r="I268" s="194">
        <f t="shared" si="79"/>
        <v>13.927</v>
      </c>
      <c r="J268" s="174">
        <f t="shared" si="87"/>
        <v>0</v>
      </c>
      <c r="K268" s="194">
        <f t="shared" si="82"/>
        <v>13.927</v>
      </c>
      <c r="L268" s="174">
        <f t="shared" si="87"/>
        <v>-0.027</v>
      </c>
      <c r="M268" s="194">
        <f t="shared" si="83"/>
        <v>13.9</v>
      </c>
      <c r="N268" s="174">
        <f t="shared" si="87"/>
        <v>0</v>
      </c>
      <c r="O268" s="194">
        <f t="shared" si="84"/>
        <v>13.9</v>
      </c>
      <c r="P268" s="174">
        <f t="shared" si="87"/>
        <v>0</v>
      </c>
      <c r="Q268" s="194">
        <f t="shared" si="85"/>
        <v>13.9</v>
      </c>
      <c r="R268" s="174">
        <f t="shared" si="87"/>
        <v>0.027</v>
      </c>
      <c r="S268" s="319">
        <f t="shared" si="86"/>
        <v>13.927</v>
      </c>
      <c r="T268" s="319">
        <f>T269</f>
        <v>13.92</v>
      </c>
      <c r="U268" s="319">
        <f t="shared" si="88"/>
        <v>99.94973791914985</v>
      </c>
    </row>
    <row r="269" spans="1:21" s="1" customFormat="1" ht="27" customHeight="1" hidden="1">
      <c r="A269" s="165" t="s">
        <v>375</v>
      </c>
      <c r="B269" s="140" t="s">
        <v>418</v>
      </c>
      <c r="C269" s="184" t="s">
        <v>262</v>
      </c>
      <c r="D269" s="184" t="s">
        <v>260</v>
      </c>
      <c r="E269" s="8" t="s">
        <v>351</v>
      </c>
      <c r="F269" s="190" t="s">
        <v>275</v>
      </c>
      <c r="G269" s="148">
        <v>0</v>
      </c>
      <c r="H269" s="174">
        <v>13.927</v>
      </c>
      <c r="I269" s="194">
        <f t="shared" si="79"/>
        <v>13.927</v>
      </c>
      <c r="J269" s="174"/>
      <c r="K269" s="194">
        <f t="shared" si="82"/>
        <v>13.927</v>
      </c>
      <c r="L269" s="174">
        <v>-0.027</v>
      </c>
      <c r="M269" s="194">
        <f t="shared" si="83"/>
        <v>13.9</v>
      </c>
      <c r="N269" s="174"/>
      <c r="O269" s="194">
        <f t="shared" si="84"/>
        <v>13.9</v>
      </c>
      <c r="P269" s="174"/>
      <c r="Q269" s="177">
        <f t="shared" si="85"/>
        <v>13.9</v>
      </c>
      <c r="R269" s="174">
        <v>0.027</v>
      </c>
      <c r="S269" s="319">
        <f t="shared" si="86"/>
        <v>13.927</v>
      </c>
      <c r="T269" s="319">
        <v>13.92</v>
      </c>
      <c r="U269" s="319">
        <f t="shared" si="88"/>
        <v>99.94973791914985</v>
      </c>
    </row>
    <row r="270" spans="1:21" s="173" customFormat="1" ht="24" customHeight="1">
      <c r="A270" s="272" t="s">
        <v>366</v>
      </c>
      <c r="B270" s="140" t="s">
        <v>418</v>
      </c>
      <c r="C270" s="155" t="s">
        <v>262</v>
      </c>
      <c r="D270" s="155" t="s">
        <v>260</v>
      </c>
      <c r="E270" s="8" t="s">
        <v>351</v>
      </c>
      <c r="F270" s="3"/>
      <c r="G270" s="163">
        <f aca="true" t="shared" si="89" ref="G270:R272">G271</f>
        <v>123</v>
      </c>
      <c r="H270" s="163">
        <f t="shared" si="89"/>
        <v>0</v>
      </c>
      <c r="I270" s="120">
        <f t="shared" si="79"/>
        <v>123</v>
      </c>
      <c r="J270" s="163">
        <f t="shared" si="89"/>
        <v>14.88</v>
      </c>
      <c r="K270" s="120">
        <f t="shared" si="82"/>
        <v>137.88</v>
      </c>
      <c r="L270" s="163">
        <f t="shared" si="89"/>
        <v>0</v>
      </c>
      <c r="M270" s="120">
        <f t="shared" si="83"/>
        <v>137.88</v>
      </c>
      <c r="N270" s="163">
        <f t="shared" si="89"/>
        <v>1</v>
      </c>
      <c r="O270" s="120">
        <f t="shared" si="84"/>
        <v>138.88</v>
      </c>
      <c r="P270" s="163">
        <f t="shared" si="89"/>
        <v>0</v>
      </c>
      <c r="Q270" s="120">
        <f t="shared" si="85"/>
        <v>138.88</v>
      </c>
      <c r="R270" s="163">
        <f t="shared" si="89"/>
        <v>4.7</v>
      </c>
      <c r="S270" s="319">
        <f t="shared" si="86"/>
        <v>143.57999999999998</v>
      </c>
      <c r="T270" s="319">
        <f>T271</f>
        <v>138.69435</v>
      </c>
      <c r="U270" s="319">
        <f t="shared" si="88"/>
        <v>96.5972628499791</v>
      </c>
    </row>
    <row r="271" spans="1:21" s="1" customFormat="1" ht="27.75" customHeight="1">
      <c r="A271" s="164" t="s">
        <v>197</v>
      </c>
      <c r="B271" s="140" t="s">
        <v>418</v>
      </c>
      <c r="C271" s="155" t="s">
        <v>262</v>
      </c>
      <c r="D271" s="155" t="s">
        <v>260</v>
      </c>
      <c r="E271" s="8" t="s">
        <v>351</v>
      </c>
      <c r="F271" s="3" t="s">
        <v>198</v>
      </c>
      <c r="G271" s="148">
        <f t="shared" si="89"/>
        <v>123</v>
      </c>
      <c r="H271" s="148">
        <f t="shared" si="89"/>
        <v>0</v>
      </c>
      <c r="I271" s="120">
        <f t="shared" si="79"/>
        <v>123</v>
      </c>
      <c r="J271" s="148">
        <f t="shared" si="89"/>
        <v>14.88</v>
      </c>
      <c r="K271" s="120">
        <f t="shared" si="82"/>
        <v>137.88</v>
      </c>
      <c r="L271" s="148">
        <f t="shared" si="89"/>
        <v>0</v>
      </c>
      <c r="M271" s="120">
        <f t="shared" si="83"/>
        <v>137.88</v>
      </c>
      <c r="N271" s="148">
        <f t="shared" si="89"/>
        <v>1</v>
      </c>
      <c r="O271" s="120">
        <f t="shared" si="84"/>
        <v>138.88</v>
      </c>
      <c r="P271" s="148">
        <f t="shared" si="89"/>
        <v>0</v>
      </c>
      <c r="Q271" s="120">
        <f t="shared" si="85"/>
        <v>138.88</v>
      </c>
      <c r="R271" s="148">
        <f t="shared" si="89"/>
        <v>4.7</v>
      </c>
      <c r="S271" s="319">
        <f t="shared" si="86"/>
        <v>143.57999999999998</v>
      </c>
      <c r="T271" s="319">
        <f>T272</f>
        <v>138.69435</v>
      </c>
      <c r="U271" s="319">
        <f t="shared" si="88"/>
        <v>96.5972628499791</v>
      </c>
    </row>
    <row r="272" spans="1:21" s="1" customFormat="1" ht="27.75" customHeight="1">
      <c r="A272" s="139" t="s">
        <v>199</v>
      </c>
      <c r="B272" s="140" t="s">
        <v>418</v>
      </c>
      <c r="C272" s="155" t="s">
        <v>262</v>
      </c>
      <c r="D272" s="155" t="s">
        <v>260</v>
      </c>
      <c r="E272" s="8" t="s">
        <v>351</v>
      </c>
      <c r="F272" s="3" t="s">
        <v>466</v>
      </c>
      <c r="G272" s="148">
        <f t="shared" si="89"/>
        <v>123</v>
      </c>
      <c r="H272" s="148">
        <f t="shared" si="89"/>
        <v>0</v>
      </c>
      <c r="I272" s="120">
        <f t="shared" si="79"/>
        <v>123</v>
      </c>
      <c r="J272" s="148">
        <f t="shared" si="89"/>
        <v>14.88</v>
      </c>
      <c r="K272" s="120">
        <f t="shared" si="82"/>
        <v>137.88</v>
      </c>
      <c r="L272" s="148">
        <f t="shared" si="89"/>
        <v>0</v>
      </c>
      <c r="M272" s="120">
        <f t="shared" si="83"/>
        <v>137.88</v>
      </c>
      <c r="N272" s="148">
        <f t="shared" si="89"/>
        <v>1</v>
      </c>
      <c r="O272" s="120">
        <f t="shared" si="84"/>
        <v>138.88</v>
      </c>
      <c r="P272" s="148">
        <f t="shared" si="89"/>
        <v>0</v>
      </c>
      <c r="Q272" s="120">
        <f t="shared" si="85"/>
        <v>138.88</v>
      </c>
      <c r="R272" s="148">
        <f t="shared" si="89"/>
        <v>4.7</v>
      </c>
      <c r="S272" s="319">
        <f t="shared" si="86"/>
        <v>143.57999999999998</v>
      </c>
      <c r="T272" s="319">
        <f>T273</f>
        <v>138.69435</v>
      </c>
      <c r="U272" s="319">
        <f t="shared" si="88"/>
        <v>96.5972628499791</v>
      </c>
    </row>
    <row r="273" spans="1:21" ht="27" customHeight="1" hidden="1">
      <c r="A273" s="165" t="s">
        <v>375</v>
      </c>
      <c r="B273" s="186" t="s">
        <v>418</v>
      </c>
      <c r="C273" s="175" t="s">
        <v>262</v>
      </c>
      <c r="D273" s="175" t="s">
        <v>260</v>
      </c>
      <c r="E273" s="8" t="s">
        <v>351</v>
      </c>
      <c r="F273" s="190" t="s">
        <v>275</v>
      </c>
      <c r="G273" s="206">
        <v>123</v>
      </c>
      <c r="H273" s="206"/>
      <c r="I273" s="120">
        <f t="shared" si="79"/>
        <v>123</v>
      </c>
      <c r="J273" s="206">
        <v>14.88</v>
      </c>
      <c r="K273" s="120">
        <f t="shared" si="82"/>
        <v>137.88</v>
      </c>
      <c r="L273" s="206"/>
      <c r="M273" s="120">
        <f t="shared" si="83"/>
        <v>137.88</v>
      </c>
      <c r="N273" s="206">
        <v>1</v>
      </c>
      <c r="O273" s="120">
        <f t="shared" si="84"/>
        <v>138.88</v>
      </c>
      <c r="P273" s="206"/>
      <c r="Q273" s="120">
        <f t="shared" si="85"/>
        <v>138.88</v>
      </c>
      <c r="R273" s="206">
        <v>4.7</v>
      </c>
      <c r="S273" s="319">
        <f t="shared" si="86"/>
        <v>143.57999999999998</v>
      </c>
      <c r="T273" s="319">
        <v>138.69435</v>
      </c>
      <c r="U273" s="319">
        <f t="shared" si="88"/>
        <v>96.5972628499791</v>
      </c>
    </row>
    <row r="274" spans="1:21" s="173" customFormat="1" ht="31.5" customHeight="1">
      <c r="A274" s="160" t="s">
        <v>216</v>
      </c>
      <c r="B274" s="129" t="s">
        <v>418</v>
      </c>
      <c r="C274" s="151" t="s">
        <v>262</v>
      </c>
      <c r="D274" s="151" t="s">
        <v>260</v>
      </c>
      <c r="E274" s="131" t="s">
        <v>217</v>
      </c>
      <c r="F274" s="161"/>
      <c r="G274" s="10">
        <f aca="true" t="shared" si="90" ref="G274:T277">G275</f>
        <v>0</v>
      </c>
      <c r="H274" s="10">
        <f t="shared" si="90"/>
        <v>0</v>
      </c>
      <c r="I274" s="10">
        <f t="shared" si="90"/>
        <v>0</v>
      </c>
      <c r="J274" s="10">
        <f t="shared" si="90"/>
        <v>10</v>
      </c>
      <c r="K274" s="10">
        <f t="shared" si="90"/>
        <v>10</v>
      </c>
      <c r="L274" s="10">
        <f t="shared" si="90"/>
        <v>1400</v>
      </c>
      <c r="M274" s="10">
        <f t="shared" si="90"/>
        <v>1410</v>
      </c>
      <c r="N274" s="10">
        <f t="shared" si="90"/>
        <v>0</v>
      </c>
      <c r="O274" s="10">
        <f t="shared" si="90"/>
        <v>1410</v>
      </c>
      <c r="P274" s="10">
        <f t="shared" si="90"/>
        <v>0</v>
      </c>
      <c r="Q274" s="10">
        <f t="shared" si="90"/>
        <v>1410</v>
      </c>
      <c r="R274" s="10">
        <f t="shared" si="90"/>
        <v>0</v>
      </c>
      <c r="S274" s="324">
        <f t="shared" si="90"/>
        <v>1410</v>
      </c>
      <c r="T274" s="324">
        <f t="shared" si="90"/>
        <v>1410</v>
      </c>
      <c r="U274" s="319">
        <f t="shared" si="88"/>
        <v>100</v>
      </c>
    </row>
    <row r="275" spans="1:21" s="173" customFormat="1" ht="23.25" customHeight="1">
      <c r="A275" s="162" t="s">
        <v>218</v>
      </c>
      <c r="B275" s="135" t="s">
        <v>418</v>
      </c>
      <c r="C275" s="153" t="s">
        <v>262</v>
      </c>
      <c r="D275" s="153" t="s">
        <v>260</v>
      </c>
      <c r="E275" s="137" t="s">
        <v>219</v>
      </c>
      <c r="F275" s="154"/>
      <c r="G275" s="163">
        <f t="shared" si="90"/>
        <v>0</v>
      </c>
      <c r="H275" s="163">
        <f t="shared" si="90"/>
        <v>0</v>
      </c>
      <c r="I275" s="163">
        <f t="shared" si="90"/>
        <v>0</v>
      </c>
      <c r="J275" s="163">
        <f t="shared" si="90"/>
        <v>10</v>
      </c>
      <c r="K275" s="163">
        <f aca="true" t="shared" si="91" ref="K275:Q275">K276+K279</f>
        <v>10</v>
      </c>
      <c r="L275" s="163">
        <f t="shared" si="91"/>
        <v>1400</v>
      </c>
      <c r="M275" s="163">
        <f t="shared" si="91"/>
        <v>1410</v>
      </c>
      <c r="N275" s="163">
        <f t="shared" si="91"/>
        <v>0</v>
      </c>
      <c r="O275" s="163">
        <f t="shared" si="91"/>
        <v>1410</v>
      </c>
      <c r="P275" s="163">
        <f t="shared" si="91"/>
        <v>0</v>
      </c>
      <c r="Q275" s="163">
        <f t="shared" si="91"/>
        <v>1410</v>
      </c>
      <c r="R275" s="163">
        <f>R276+R279</f>
        <v>0</v>
      </c>
      <c r="S275" s="325">
        <f>S276+S279</f>
        <v>1410</v>
      </c>
      <c r="T275" s="325">
        <f>T276+T279</f>
        <v>1410</v>
      </c>
      <c r="U275" s="319">
        <f t="shared" si="88"/>
        <v>100</v>
      </c>
    </row>
    <row r="276" spans="1:21" s="1" customFormat="1" ht="37.5" customHeight="1">
      <c r="A276" s="164" t="s">
        <v>560</v>
      </c>
      <c r="B276" s="140" t="s">
        <v>418</v>
      </c>
      <c r="C276" s="155" t="s">
        <v>262</v>
      </c>
      <c r="D276" s="155" t="s">
        <v>260</v>
      </c>
      <c r="E276" s="142" t="s">
        <v>525</v>
      </c>
      <c r="F276" s="3" t="s">
        <v>198</v>
      </c>
      <c r="G276" s="148">
        <f t="shared" si="90"/>
        <v>0</v>
      </c>
      <c r="H276" s="148">
        <f t="shared" si="90"/>
        <v>0</v>
      </c>
      <c r="I276" s="120">
        <f t="shared" si="79"/>
        <v>0</v>
      </c>
      <c r="J276" s="148">
        <f t="shared" si="90"/>
        <v>10</v>
      </c>
      <c r="K276" s="120">
        <f t="shared" si="82"/>
        <v>10</v>
      </c>
      <c r="L276" s="148">
        <f t="shared" si="90"/>
        <v>0</v>
      </c>
      <c r="M276" s="120">
        <f aca="true" t="shared" si="92" ref="M276:M342">K276+L276</f>
        <v>10</v>
      </c>
      <c r="N276" s="148">
        <f t="shared" si="90"/>
        <v>0</v>
      </c>
      <c r="O276" s="120">
        <f>M276+N276</f>
        <v>10</v>
      </c>
      <c r="P276" s="148">
        <f t="shared" si="90"/>
        <v>0</v>
      </c>
      <c r="Q276" s="120">
        <f>O276+P276</f>
        <v>10</v>
      </c>
      <c r="R276" s="148">
        <f t="shared" si="90"/>
        <v>0</v>
      </c>
      <c r="S276" s="319">
        <f>Q276+R276</f>
        <v>10</v>
      </c>
      <c r="T276" s="319">
        <f>R276+S276</f>
        <v>10</v>
      </c>
      <c r="U276" s="319">
        <f t="shared" si="88"/>
        <v>100</v>
      </c>
    </row>
    <row r="277" spans="1:21" s="1" customFormat="1" ht="27.75" customHeight="1">
      <c r="A277" s="139" t="s">
        <v>199</v>
      </c>
      <c r="B277" s="140" t="s">
        <v>418</v>
      </c>
      <c r="C277" s="155" t="s">
        <v>262</v>
      </c>
      <c r="D277" s="155" t="s">
        <v>260</v>
      </c>
      <c r="E277" s="142" t="s">
        <v>525</v>
      </c>
      <c r="F277" s="3" t="s">
        <v>466</v>
      </c>
      <c r="G277" s="148">
        <f t="shared" si="90"/>
        <v>0</v>
      </c>
      <c r="H277" s="148">
        <f t="shared" si="90"/>
        <v>0</v>
      </c>
      <c r="I277" s="120">
        <f t="shared" si="79"/>
        <v>0</v>
      </c>
      <c r="J277" s="148">
        <f t="shared" si="90"/>
        <v>10</v>
      </c>
      <c r="K277" s="120">
        <f t="shared" si="82"/>
        <v>10</v>
      </c>
      <c r="L277" s="148">
        <f t="shared" si="90"/>
        <v>0</v>
      </c>
      <c r="M277" s="120">
        <f t="shared" si="92"/>
        <v>10</v>
      </c>
      <c r="N277" s="148">
        <f t="shared" si="90"/>
        <v>0</v>
      </c>
      <c r="O277" s="120">
        <f>M277+N277</f>
        <v>10</v>
      </c>
      <c r="P277" s="148">
        <f t="shared" si="90"/>
        <v>0</v>
      </c>
      <c r="Q277" s="120">
        <f>O277+P277</f>
        <v>10</v>
      </c>
      <c r="R277" s="148">
        <f t="shared" si="90"/>
        <v>0</v>
      </c>
      <c r="S277" s="319">
        <f>Q277+R277</f>
        <v>10</v>
      </c>
      <c r="T277" s="319">
        <f>R277+S277</f>
        <v>10</v>
      </c>
      <c r="U277" s="319">
        <f t="shared" si="88"/>
        <v>100</v>
      </c>
    </row>
    <row r="278" spans="1:21" ht="27" customHeight="1" hidden="1">
      <c r="A278" s="165" t="s">
        <v>375</v>
      </c>
      <c r="B278" s="186" t="s">
        <v>418</v>
      </c>
      <c r="C278" s="175" t="s">
        <v>262</v>
      </c>
      <c r="D278" s="175" t="s">
        <v>260</v>
      </c>
      <c r="E278" s="147" t="s">
        <v>525</v>
      </c>
      <c r="F278" s="190" t="s">
        <v>275</v>
      </c>
      <c r="G278" s="206"/>
      <c r="H278" s="206"/>
      <c r="I278" s="120">
        <f t="shared" si="79"/>
        <v>0</v>
      </c>
      <c r="J278" s="206">
        <v>10</v>
      </c>
      <c r="K278" s="120">
        <f t="shared" si="82"/>
        <v>10</v>
      </c>
      <c r="L278" s="206"/>
      <c r="M278" s="120">
        <f t="shared" si="92"/>
        <v>10</v>
      </c>
      <c r="N278" s="206"/>
      <c r="O278" s="120">
        <f>M278+N278</f>
        <v>10</v>
      </c>
      <c r="P278" s="206"/>
      <c r="Q278" s="120">
        <f>O278+P278</f>
        <v>10</v>
      </c>
      <c r="R278" s="206"/>
      <c r="S278" s="319">
        <f>Q278+R278</f>
        <v>10</v>
      </c>
      <c r="T278" s="319">
        <v>10</v>
      </c>
      <c r="U278" s="319">
        <f t="shared" si="88"/>
        <v>100</v>
      </c>
    </row>
    <row r="279" spans="1:21" s="1" customFormat="1" ht="27" customHeight="1">
      <c r="A279" s="164" t="s">
        <v>197</v>
      </c>
      <c r="B279" s="140" t="s">
        <v>418</v>
      </c>
      <c r="C279" s="155" t="s">
        <v>262</v>
      </c>
      <c r="D279" s="155" t="s">
        <v>260</v>
      </c>
      <c r="E279" s="142" t="s">
        <v>525</v>
      </c>
      <c r="F279" s="156" t="s">
        <v>198</v>
      </c>
      <c r="G279" s="148"/>
      <c r="H279" s="148"/>
      <c r="I279" s="120"/>
      <c r="J279" s="148"/>
      <c r="K279" s="120">
        <f aca="true" t="shared" si="93" ref="K279:T280">K280</f>
        <v>0</v>
      </c>
      <c r="L279" s="120">
        <f t="shared" si="93"/>
        <v>1400</v>
      </c>
      <c r="M279" s="120">
        <f t="shared" si="93"/>
        <v>1400</v>
      </c>
      <c r="N279" s="120">
        <f t="shared" si="93"/>
        <v>0</v>
      </c>
      <c r="O279" s="120">
        <f t="shared" si="93"/>
        <v>1400</v>
      </c>
      <c r="P279" s="120">
        <f t="shared" si="93"/>
        <v>0</v>
      </c>
      <c r="Q279" s="120">
        <f t="shared" si="93"/>
        <v>1400</v>
      </c>
      <c r="R279" s="120">
        <f t="shared" si="93"/>
        <v>0</v>
      </c>
      <c r="S279" s="319">
        <f t="shared" si="93"/>
        <v>1400</v>
      </c>
      <c r="T279" s="319">
        <f t="shared" si="93"/>
        <v>1400</v>
      </c>
      <c r="U279" s="319">
        <f t="shared" si="88"/>
        <v>100</v>
      </c>
    </row>
    <row r="280" spans="1:21" s="1" customFormat="1" ht="27" customHeight="1">
      <c r="A280" s="139" t="s">
        <v>199</v>
      </c>
      <c r="B280" s="140" t="s">
        <v>418</v>
      </c>
      <c r="C280" s="155" t="s">
        <v>262</v>
      </c>
      <c r="D280" s="155" t="s">
        <v>260</v>
      </c>
      <c r="E280" s="142" t="s">
        <v>525</v>
      </c>
      <c r="F280" s="156" t="s">
        <v>466</v>
      </c>
      <c r="G280" s="148"/>
      <c r="H280" s="148"/>
      <c r="I280" s="120"/>
      <c r="J280" s="148"/>
      <c r="K280" s="120">
        <f t="shared" si="93"/>
        <v>0</v>
      </c>
      <c r="L280" s="120">
        <f t="shared" si="93"/>
        <v>1400</v>
      </c>
      <c r="M280" s="120">
        <f t="shared" si="93"/>
        <v>1400</v>
      </c>
      <c r="N280" s="120">
        <f t="shared" si="93"/>
        <v>0</v>
      </c>
      <c r="O280" s="120">
        <f t="shared" si="93"/>
        <v>1400</v>
      </c>
      <c r="P280" s="120">
        <f t="shared" si="93"/>
        <v>0</v>
      </c>
      <c r="Q280" s="120">
        <f t="shared" si="93"/>
        <v>1400</v>
      </c>
      <c r="R280" s="120">
        <f t="shared" si="93"/>
        <v>0</v>
      </c>
      <c r="S280" s="319">
        <f t="shared" si="93"/>
        <v>1400</v>
      </c>
      <c r="T280" s="319">
        <f t="shared" si="93"/>
        <v>1400</v>
      </c>
      <c r="U280" s="319">
        <f t="shared" si="88"/>
        <v>100</v>
      </c>
    </row>
    <row r="281" spans="1:21" s="1" customFormat="1" ht="27" customHeight="1" hidden="1">
      <c r="A281" s="165" t="s">
        <v>375</v>
      </c>
      <c r="B281" s="186" t="s">
        <v>418</v>
      </c>
      <c r="C281" s="175" t="s">
        <v>262</v>
      </c>
      <c r="D281" s="175" t="s">
        <v>260</v>
      </c>
      <c r="E281" s="147" t="s">
        <v>525</v>
      </c>
      <c r="F281" s="190" t="s">
        <v>275</v>
      </c>
      <c r="G281" s="148"/>
      <c r="H281" s="148"/>
      <c r="I281" s="120"/>
      <c r="J281" s="148"/>
      <c r="K281" s="120"/>
      <c r="L281" s="148">
        <v>1400</v>
      </c>
      <c r="M281" s="120">
        <f>K281+L281</f>
        <v>1400</v>
      </c>
      <c r="N281" s="148"/>
      <c r="O281" s="120">
        <f>M281+N281</f>
        <v>1400</v>
      </c>
      <c r="P281" s="148"/>
      <c r="Q281" s="120">
        <f>O281+P281</f>
        <v>1400</v>
      </c>
      <c r="R281" s="148"/>
      <c r="S281" s="319">
        <f>Q281+R281</f>
        <v>1400</v>
      </c>
      <c r="T281" s="319">
        <v>1400</v>
      </c>
      <c r="U281" s="319">
        <f t="shared" si="88"/>
        <v>100</v>
      </c>
    </row>
    <row r="282" spans="1:21" s="204" customFormat="1" ht="15" customHeight="1">
      <c r="A282" s="195" t="s">
        <v>288</v>
      </c>
      <c r="B282" s="117" t="s">
        <v>418</v>
      </c>
      <c r="C282" s="244" t="s">
        <v>263</v>
      </c>
      <c r="D282" s="244"/>
      <c r="E282" s="142"/>
      <c r="F282" s="202"/>
      <c r="G282" s="203">
        <f>G283</f>
        <v>6379.4</v>
      </c>
      <c r="H282" s="203">
        <f>H283</f>
        <v>4</v>
      </c>
      <c r="I282" s="120">
        <f t="shared" si="79"/>
        <v>6383.4</v>
      </c>
      <c r="J282" s="203">
        <f>J283</f>
        <v>0</v>
      </c>
      <c r="K282" s="120">
        <f t="shared" si="82"/>
        <v>6383.4</v>
      </c>
      <c r="L282" s="203">
        <f>L283</f>
        <v>0</v>
      </c>
      <c r="M282" s="120">
        <f t="shared" si="92"/>
        <v>6383.4</v>
      </c>
      <c r="N282" s="203">
        <f>N283</f>
        <v>-23.100000000000023</v>
      </c>
      <c r="O282" s="120">
        <f aca="true" t="shared" si="94" ref="O282:O348">M282+N282</f>
        <v>6360.299999999999</v>
      </c>
      <c r="P282" s="203">
        <f>P283</f>
        <v>0</v>
      </c>
      <c r="Q282" s="120">
        <f aca="true" t="shared" si="95" ref="Q282:Q348">O282+P282</f>
        <v>6360.299999999999</v>
      </c>
      <c r="R282" s="203">
        <f>R283</f>
        <v>-287.70000000000005</v>
      </c>
      <c r="S282" s="319">
        <f aca="true" t="shared" si="96" ref="S282:T348">Q282+R282</f>
        <v>6072.599999999999</v>
      </c>
      <c r="T282" s="319">
        <f>T283</f>
        <v>5634.5786</v>
      </c>
      <c r="U282" s="319">
        <f t="shared" si="88"/>
        <v>92.78692158218885</v>
      </c>
    </row>
    <row r="283" spans="1:21" s="266" customFormat="1" ht="15" customHeight="1">
      <c r="A283" s="275" t="s">
        <v>289</v>
      </c>
      <c r="B283" s="117" t="s">
        <v>418</v>
      </c>
      <c r="C283" s="149" t="s">
        <v>263</v>
      </c>
      <c r="D283" s="149" t="s">
        <v>257</v>
      </c>
      <c r="E283" s="265"/>
      <c r="F283" s="276"/>
      <c r="G283" s="277">
        <f>G284+G321</f>
        <v>6379.4</v>
      </c>
      <c r="H283" s="277">
        <f>H284+H321</f>
        <v>4</v>
      </c>
      <c r="I283" s="120">
        <f t="shared" si="79"/>
        <v>6383.4</v>
      </c>
      <c r="J283" s="277">
        <f>J284+J321</f>
        <v>0</v>
      </c>
      <c r="K283" s="120">
        <f t="shared" si="82"/>
        <v>6383.4</v>
      </c>
      <c r="L283" s="277">
        <f>L284+L321</f>
        <v>0</v>
      </c>
      <c r="M283" s="120">
        <f t="shared" si="92"/>
        <v>6383.4</v>
      </c>
      <c r="N283" s="277">
        <f>N284+N321</f>
        <v>-23.100000000000023</v>
      </c>
      <c r="O283" s="120">
        <f t="shared" si="94"/>
        <v>6360.299999999999</v>
      </c>
      <c r="P283" s="277">
        <f>P284+P321</f>
        <v>0</v>
      </c>
      <c r="Q283" s="120">
        <f t="shared" si="95"/>
        <v>6360.299999999999</v>
      </c>
      <c r="R283" s="277">
        <f>R284+R321</f>
        <v>-287.70000000000005</v>
      </c>
      <c r="S283" s="319">
        <f t="shared" si="96"/>
        <v>6072.599999999999</v>
      </c>
      <c r="T283" s="319">
        <f>T284</f>
        <v>5634.5786</v>
      </c>
      <c r="U283" s="319">
        <f t="shared" si="88"/>
        <v>92.78692158218885</v>
      </c>
    </row>
    <row r="284" spans="1:21" s="188" customFormat="1" ht="26.25" customHeight="1">
      <c r="A284" s="160" t="s">
        <v>352</v>
      </c>
      <c r="B284" s="129" t="s">
        <v>418</v>
      </c>
      <c r="C284" s="151" t="s">
        <v>263</v>
      </c>
      <c r="D284" s="151" t="s">
        <v>257</v>
      </c>
      <c r="E284" s="278" t="s">
        <v>478</v>
      </c>
      <c r="F284" s="279"/>
      <c r="G284" s="280">
        <f>G285+G303+G315</f>
        <v>6379.4</v>
      </c>
      <c r="H284" s="280">
        <f>H285+H303+H315</f>
        <v>4</v>
      </c>
      <c r="I284" s="120">
        <f t="shared" si="79"/>
        <v>6383.4</v>
      </c>
      <c r="J284" s="280">
        <f>J285+J303+J315</f>
        <v>0</v>
      </c>
      <c r="K284" s="120">
        <f t="shared" si="82"/>
        <v>6383.4</v>
      </c>
      <c r="L284" s="280">
        <f>L285+L303+L315</f>
        <v>0</v>
      </c>
      <c r="M284" s="120">
        <f t="shared" si="92"/>
        <v>6383.4</v>
      </c>
      <c r="N284" s="280">
        <f>N285+N303+N315</f>
        <v>-23.100000000000023</v>
      </c>
      <c r="O284" s="120">
        <f t="shared" si="94"/>
        <v>6360.299999999999</v>
      </c>
      <c r="P284" s="280">
        <f>P285+P303+P315</f>
        <v>0</v>
      </c>
      <c r="Q284" s="120">
        <f t="shared" si="95"/>
        <v>6360.299999999999</v>
      </c>
      <c r="R284" s="280">
        <f>R285+R303+R315</f>
        <v>-287.70000000000005</v>
      </c>
      <c r="S284" s="319">
        <f t="shared" si="96"/>
        <v>6072.599999999999</v>
      </c>
      <c r="T284" s="319">
        <f>T285+T303+T315</f>
        <v>5634.5786</v>
      </c>
      <c r="U284" s="319">
        <f t="shared" si="88"/>
        <v>92.78692158218885</v>
      </c>
    </row>
    <row r="285" spans="1:21" s="188" customFormat="1" ht="19.5" customHeight="1">
      <c r="A285" s="281" t="s">
        <v>353</v>
      </c>
      <c r="B285" s="135" t="s">
        <v>418</v>
      </c>
      <c r="C285" s="153" t="s">
        <v>263</v>
      </c>
      <c r="D285" s="153" t="s">
        <v>257</v>
      </c>
      <c r="E285" s="282" t="s">
        <v>354</v>
      </c>
      <c r="F285" s="283"/>
      <c r="G285" s="222">
        <f>G287+G293</f>
        <v>4313</v>
      </c>
      <c r="H285" s="222">
        <f>H287+H293</f>
        <v>4</v>
      </c>
      <c r="I285" s="120">
        <f t="shared" si="79"/>
        <v>4317</v>
      </c>
      <c r="J285" s="222">
        <f>J287+J293</f>
        <v>0</v>
      </c>
      <c r="K285" s="120">
        <f t="shared" si="82"/>
        <v>4317</v>
      </c>
      <c r="L285" s="222">
        <f>L287+L293</f>
        <v>0</v>
      </c>
      <c r="M285" s="120">
        <f t="shared" si="92"/>
        <v>4317</v>
      </c>
      <c r="N285" s="222">
        <f>N287+N293</f>
        <v>323.9</v>
      </c>
      <c r="O285" s="120">
        <f t="shared" si="94"/>
        <v>4640.9</v>
      </c>
      <c r="P285" s="222">
        <f>P287+P293</f>
        <v>0</v>
      </c>
      <c r="Q285" s="120">
        <f t="shared" si="95"/>
        <v>4640.9</v>
      </c>
      <c r="R285" s="222">
        <f>R287+R293</f>
        <v>-514.7</v>
      </c>
      <c r="S285" s="319">
        <f t="shared" si="96"/>
        <v>4126.2</v>
      </c>
      <c r="T285" s="319">
        <f>T287+T293+T298</f>
        <v>3758.24599</v>
      </c>
      <c r="U285" s="319">
        <f t="shared" si="88"/>
        <v>91.08249697057825</v>
      </c>
    </row>
    <row r="286" spans="1:21" ht="19.5" customHeight="1" hidden="1">
      <c r="A286" s="164"/>
      <c r="B286" s="140"/>
      <c r="C286" s="155"/>
      <c r="D286" s="155"/>
      <c r="E286" s="142"/>
      <c r="F286" s="156"/>
      <c r="G286" s="148"/>
      <c r="H286" s="148"/>
      <c r="I286" s="120">
        <f t="shared" si="79"/>
        <v>0</v>
      </c>
      <c r="J286" s="148"/>
      <c r="K286" s="120">
        <f t="shared" si="82"/>
        <v>0</v>
      </c>
      <c r="L286" s="148"/>
      <c r="M286" s="120">
        <f t="shared" si="92"/>
        <v>0</v>
      </c>
      <c r="N286" s="148"/>
      <c r="O286" s="120">
        <f t="shared" si="94"/>
        <v>0</v>
      </c>
      <c r="P286" s="148"/>
      <c r="Q286" s="120">
        <f t="shared" si="95"/>
        <v>0</v>
      </c>
      <c r="R286" s="148"/>
      <c r="S286" s="319">
        <f t="shared" si="96"/>
        <v>0</v>
      </c>
      <c r="T286" s="319">
        <f t="shared" si="96"/>
        <v>0</v>
      </c>
      <c r="U286" s="319" t="e">
        <f t="shared" si="88"/>
        <v>#DIV/0!</v>
      </c>
    </row>
    <row r="287" spans="1:21" s="173" customFormat="1" ht="16.5" customHeight="1">
      <c r="A287" s="162" t="s">
        <v>379</v>
      </c>
      <c r="B287" s="140" t="s">
        <v>418</v>
      </c>
      <c r="C287" s="153" t="s">
        <v>263</v>
      </c>
      <c r="D287" s="153" t="s">
        <v>257</v>
      </c>
      <c r="E287" s="137" t="s">
        <v>355</v>
      </c>
      <c r="F287" s="154"/>
      <c r="G287" s="163">
        <f>G288</f>
        <v>2891</v>
      </c>
      <c r="H287" s="163">
        <f>H288</f>
        <v>0</v>
      </c>
      <c r="I287" s="120">
        <f t="shared" si="79"/>
        <v>2891</v>
      </c>
      <c r="J287" s="163">
        <f>J288</f>
        <v>0</v>
      </c>
      <c r="K287" s="120">
        <f t="shared" si="82"/>
        <v>2891</v>
      </c>
      <c r="L287" s="163">
        <f>L288</f>
        <v>0</v>
      </c>
      <c r="M287" s="120">
        <f t="shared" si="92"/>
        <v>2891</v>
      </c>
      <c r="N287" s="163">
        <f>N288</f>
        <v>289.9</v>
      </c>
      <c r="O287" s="120">
        <f t="shared" si="94"/>
        <v>3180.9</v>
      </c>
      <c r="P287" s="163">
        <f>P288</f>
        <v>0</v>
      </c>
      <c r="Q287" s="120">
        <f t="shared" si="95"/>
        <v>3180.9</v>
      </c>
      <c r="R287" s="163">
        <f>R288</f>
        <v>-430</v>
      </c>
      <c r="S287" s="319">
        <f t="shared" si="96"/>
        <v>2750.9</v>
      </c>
      <c r="T287" s="319">
        <f>T288</f>
        <v>2720.99318</v>
      </c>
      <c r="U287" s="319">
        <f t="shared" si="88"/>
        <v>98.9128350721582</v>
      </c>
    </row>
    <row r="288" spans="1:21" s="1" customFormat="1" ht="42" customHeight="1">
      <c r="A288" s="6" t="s">
        <v>193</v>
      </c>
      <c r="B288" s="140" t="s">
        <v>418</v>
      </c>
      <c r="C288" s="184" t="s">
        <v>263</v>
      </c>
      <c r="D288" s="184" t="s">
        <v>257</v>
      </c>
      <c r="E288" s="8" t="s">
        <v>355</v>
      </c>
      <c r="F288" s="156" t="s">
        <v>419</v>
      </c>
      <c r="G288" s="148">
        <f>G289</f>
        <v>2891</v>
      </c>
      <c r="H288" s="148">
        <f>H289</f>
        <v>0</v>
      </c>
      <c r="I288" s="120">
        <f t="shared" si="79"/>
        <v>2891</v>
      </c>
      <c r="J288" s="148">
        <f>J289</f>
        <v>0</v>
      </c>
      <c r="K288" s="120">
        <f t="shared" si="82"/>
        <v>2891</v>
      </c>
      <c r="L288" s="148">
        <f>L289</f>
        <v>0</v>
      </c>
      <c r="M288" s="120">
        <f t="shared" si="92"/>
        <v>2891</v>
      </c>
      <c r="N288" s="148">
        <f>N289</f>
        <v>289.9</v>
      </c>
      <c r="O288" s="120">
        <f t="shared" si="94"/>
        <v>3180.9</v>
      </c>
      <c r="P288" s="148">
        <f>P289</f>
        <v>0</v>
      </c>
      <c r="Q288" s="120">
        <f t="shared" si="95"/>
        <v>3180.9</v>
      </c>
      <c r="R288" s="148">
        <f>R289</f>
        <v>-430</v>
      </c>
      <c r="S288" s="319">
        <f t="shared" si="96"/>
        <v>2750.9</v>
      </c>
      <c r="T288" s="319">
        <f>T289</f>
        <v>2720.99318</v>
      </c>
      <c r="U288" s="319">
        <f t="shared" si="88"/>
        <v>98.9128350721582</v>
      </c>
    </row>
    <row r="289" spans="1:21" s="1" customFormat="1" ht="16.5" customHeight="1">
      <c r="A289" s="179" t="s">
        <v>245</v>
      </c>
      <c r="B289" s="140" t="s">
        <v>418</v>
      </c>
      <c r="C289" s="155" t="s">
        <v>263</v>
      </c>
      <c r="D289" s="155" t="s">
        <v>257</v>
      </c>
      <c r="E289" s="8" t="s">
        <v>355</v>
      </c>
      <c r="F289" s="3" t="s">
        <v>305</v>
      </c>
      <c r="G289" s="148">
        <f>G290+G291+G292</f>
        <v>2891</v>
      </c>
      <c r="H289" s="148">
        <f>H290+H291+H292</f>
        <v>0</v>
      </c>
      <c r="I289" s="120">
        <f t="shared" si="79"/>
        <v>2891</v>
      </c>
      <c r="J289" s="148">
        <f>J290+J291+J292</f>
        <v>0</v>
      </c>
      <c r="K289" s="120">
        <f t="shared" si="82"/>
        <v>2891</v>
      </c>
      <c r="L289" s="148">
        <f>L290+L291+L292</f>
        <v>0</v>
      </c>
      <c r="M289" s="120">
        <f t="shared" si="92"/>
        <v>2891</v>
      </c>
      <c r="N289" s="148">
        <f>N290+N291+N292</f>
        <v>289.9</v>
      </c>
      <c r="O289" s="120">
        <f t="shared" si="94"/>
        <v>3180.9</v>
      </c>
      <c r="P289" s="148">
        <f>P290+P291+P292</f>
        <v>0</v>
      </c>
      <c r="Q289" s="120">
        <f t="shared" si="95"/>
        <v>3180.9</v>
      </c>
      <c r="R289" s="148">
        <f>R290+R291+R292</f>
        <v>-430</v>
      </c>
      <c r="S289" s="319">
        <f t="shared" si="96"/>
        <v>2750.9</v>
      </c>
      <c r="T289" s="319">
        <f>T290+T292</f>
        <v>2720.99318</v>
      </c>
      <c r="U289" s="319">
        <f t="shared" si="88"/>
        <v>98.9128350721582</v>
      </c>
    </row>
    <row r="290" spans="1:21" ht="15.75" hidden="1">
      <c r="A290" s="165" t="s">
        <v>212</v>
      </c>
      <c r="B290" s="186" t="s">
        <v>418</v>
      </c>
      <c r="C290" s="175" t="s">
        <v>263</v>
      </c>
      <c r="D290" s="175" t="s">
        <v>257</v>
      </c>
      <c r="E290" s="168" t="s">
        <v>355</v>
      </c>
      <c r="F290" s="175" t="s">
        <v>290</v>
      </c>
      <c r="G290" s="206">
        <v>2220</v>
      </c>
      <c r="H290" s="206"/>
      <c r="I290" s="120">
        <f t="shared" si="79"/>
        <v>2220</v>
      </c>
      <c r="J290" s="206"/>
      <c r="K290" s="120">
        <f t="shared" si="82"/>
        <v>2220</v>
      </c>
      <c r="L290" s="206"/>
      <c r="M290" s="120">
        <f t="shared" si="92"/>
        <v>2220</v>
      </c>
      <c r="N290" s="206">
        <v>289.9</v>
      </c>
      <c r="O290" s="120">
        <f t="shared" si="94"/>
        <v>2509.9</v>
      </c>
      <c r="P290" s="206"/>
      <c r="Q290" s="120">
        <f t="shared" si="95"/>
        <v>2509.9</v>
      </c>
      <c r="R290" s="206">
        <v>-430</v>
      </c>
      <c r="S290" s="319">
        <f t="shared" si="96"/>
        <v>2079.9</v>
      </c>
      <c r="T290" s="319">
        <v>2051.24509</v>
      </c>
      <c r="U290" s="319">
        <f t="shared" si="88"/>
        <v>98.62229386028174</v>
      </c>
    </row>
    <row r="291" spans="1:21" ht="28.5" customHeight="1" hidden="1">
      <c r="A291" s="165" t="s">
        <v>213</v>
      </c>
      <c r="B291" s="186" t="s">
        <v>418</v>
      </c>
      <c r="C291" s="175" t="s">
        <v>263</v>
      </c>
      <c r="D291" s="175" t="s">
        <v>257</v>
      </c>
      <c r="E291" s="168" t="s">
        <v>355</v>
      </c>
      <c r="F291" s="175" t="s">
        <v>291</v>
      </c>
      <c r="G291" s="206"/>
      <c r="H291" s="206"/>
      <c r="I291" s="120">
        <f t="shared" si="79"/>
        <v>0</v>
      </c>
      <c r="J291" s="206"/>
      <c r="K291" s="120">
        <f t="shared" si="82"/>
        <v>0</v>
      </c>
      <c r="L291" s="206"/>
      <c r="M291" s="120">
        <f t="shared" si="92"/>
        <v>0</v>
      </c>
      <c r="N291" s="206"/>
      <c r="O291" s="120">
        <f t="shared" si="94"/>
        <v>0</v>
      </c>
      <c r="P291" s="206"/>
      <c r="Q291" s="120">
        <f t="shared" si="95"/>
        <v>0</v>
      </c>
      <c r="R291" s="206"/>
      <c r="S291" s="319">
        <f t="shared" si="96"/>
        <v>0</v>
      </c>
      <c r="T291" s="319"/>
      <c r="U291" s="319" t="e">
        <f t="shared" si="88"/>
        <v>#DIV/0!</v>
      </c>
    </row>
    <row r="292" spans="1:21" ht="28.5" customHeight="1" hidden="1">
      <c r="A292" s="165" t="s">
        <v>214</v>
      </c>
      <c r="B292" s="186" t="s">
        <v>418</v>
      </c>
      <c r="C292" s="175" t="s">
        <v>263</v>
      </c>
      <c r="D292" s="175" t="s">
        <v>257</v>
      </c>
      <c r="E292" s="168" t="s">
        <v>355</v>
      </c>
      <c r="F292" s="175" t="s">
        <v>458</v>
      </c>
      <c r="G292" s="206">
        <v>671</v>
      </c>
      <c r="H292" s="206"/>
      <c r="I292" s="120">
        <f t="shared" si="79"/>
        <v>671</v>
      </c>
      <c r="J292" s="206"/>
      <c r="K292" s="120">
        <f t="shared" si="82"/>
        <v>671</v>
      </c>
      <c r="L292" s="206"/>
      <c r="M292" s="120">
        <f t="shared" si="92"/>
        <v>671</v>
      </c>
      <c r="N292" s="206"/>
      <c r="O292" s="120">
        <f t="shared" si="94"/>
        <v>671</v>
      </c>
      <c r="P292" s="206"/>
      <c r="Q292" s="120">
        <f t="shared" si="95"/>
        <v>671</v>
      </c>
      <c r="R292" s="206"/>
      <c r="S292" s="319">
        <f t="shared" si="96"/>
        <v>671</v>
      </c>
      <c r="T292" s="319">
        <v>669.74809</v>
      </c>
      <c r="U292" s="319">
        <f t="shared" si="88"/>
        <v>99.81342622950821</v>
      </c>
    </row>
    <row r="293" spans="1:21" s="1" customFormat="1" ht="25.5">
      <c r="A293" s="179" t="s">
        <v>380</v>
      </c>
      <c r="B293" s="140" t="s">
        <v>418</v>
      </c>
      <c r="C293" s="155" t="s">
        <v>263</v>
      </c>
      <c r="D293" s="155" t="s">
        <v>257</v>
      </c>
      <c r="E293" s="142" t="s">
        <v>356</v>
      </c>
      <c r="F293" s="155"/>
      <c r="G293" s="148">
        <f>G294+G298</f>
        <v>1422</v>
      </c>
      <c r="H293" s="148">
        <f>H294+H298</f>
        <v>4</v>
      </c>
      <c r="I293" s="120">
        <f t="shared" si="79"/>
        <v>1426</v>
      </c>
      <c r="J293" s="148">
        <f>J294+J298</f>
        <v>0</v>
      </c>
      <c r="K293" s="120">
        <f t="shared" si="82"/>
        <v>1426</v>
      </c>
      <c r="L293" s="148">
        <f>L294+L298</f>
        <v>0</v>
      </c>
      <c r="M293" s="120">
        <f t="shared" si="92"/>
        <v>1426</v>
      </c>
      <c r="N293" s="148">
        <f>N294+N298</f>
        <v>34</v>
      </c>
      <c r="O293" s="120">
        <f t="shared" si="94"/>
        <v>1460</v>
      </c>
      <c r="P293" s="148">
        <f>P294+P298</f>
        <v>0</v>
      </c>
      <c r="Q293" s="120">
        <f t="shared" si="95"/>
        <v>1460</v>
      </c>
      <c r="R293" s="148">
        <f>R294+R298</f>
        <v>-84.7</v>
      </c>
      <c r="S293" s="319">
        <f t="shared" si="96"/>
        <v>1375.3</v>
      </c>
      <c r="T293" s="319">
        <f>T294</f>
        <v>989.654</v>
      </c>
      <c r="U293" s="319">
        <f t="shared" si="88"/>
        <v>71.95913618846798</v>
      </c>
    </row>
    <row r="294" spans="1:21" s="1" customFormat="1" ht="29.25" customHeight="1">
      <c r="A294" s="164" t="s">
        <v>197</v>
      </c>
      <c r="B294" s="140" t="s">
        <v>418</v>
      </c>
      <c r="C294" s="155" t="s">
        <v>263</v>
      </c>
      <c r="D294" s="155" t="s">
        <v>257</v>
      </c>
      <c r="E294" s="142" t="s">
        <v>356</v>
      </c>
      <c r="F294" s="155" t="s">
        <v>198</v>
      </c>
      <c r="G294" s="148">
        <f>G295</f>
        <v>1414</v>
      </c>
      <c r="H294" s="148">
        <f>H295</f>
        <v>0</v>
      </c>
      <c r="I294" s="120">
        <f t="shared" si="79"/>
        <v>1414</v>
      </c>
      <c r="J294" s="148">
        <f>J295</f>
        <v>0</v>
      </c>
      <c r="K294" s="120">
        <f t="shared" si="82"/>
        <v>1414</v>
      </c>
      <c r="L294" s="148">
        <f>L295</f>
        <v>0</v>
      </c>
      <c r="M294" s="120">
        <f t="shared" si="92"/>
        <v>1414</v>
      </c>
      <c r="N294" s="148">
        <f>N295</f>
        <v>0</v>
      </c>
      <c r="O294" s="120">
        <f t="shared" si="94"/>
        <v>1414</v>
      </c>
      <c r="P294" s="148">
        <f>P295</f>
        <v>0</v>
      </c>
      <c r="Q294" s="120">
        <f t="shared" si="95"/>
        <v>1414</v>
      </c>
      <c r="R294" s="148">
        <f>R295</f>
        <v>-107.7</v>
      </c>
      <c r="S294" s="319">
        <f t="shared" si="96"/>
        <v>1306.3</v>
      </c>
      <c r="T294" s="319">
        <f>T295</f>
        <v>989.654</v>
      </c>
      <c r="U294" s="319">
        <f t="shared" si="88"/>
        <v>75.76008573834496</v>
      </c>
    </row>
    <row r="295" spans="1:21" s="1" customFormat="1" ht="29.25" customHeight="1">
      <c r="A295" s="139" t="s">
        <v>199</v>
      </c>
      <c r="B295" s="140" t="s">
        <v>418</v>
      </c>
      <c r="C295" s="155" t="s">
        <v>263</v>
      </c>
      <c r="D295" s="155" t="s">
        <v>257</v>
      </c>
      <c r="E295" s="142" t="s">
        <v>356</v>
      </c>
      <c r="F295" s="155" t="s">
        <v>466</v>
      </c>
      <c r="G295" s="148">
        <f>G296+G297</f>
        <v>1414</v>
      </c>
      <c r="H295" s="148">
        <f>H296+H297</f>
        <v>0</v>
      </c>
      <c r="I295" s="120">
        <f t="shared" si="79"/>
        <v>1414</v>
      </c>
      <c r="J295" s="148">
        <f>J296+J297</f>
        <v>0</v>
      </c>
      <c r="K295" s="120">
        <f t="shared" si="82"/>
        <v>1414</v>
      </c>
      <c r="L295" s="148">
        <f>L296+L297</f>
        <v>0</v>
      </c>
      <c r="M295" s="120">
        <f t="shared" si="92"/>
        <v>1414</v>
      </c>
      <c r="N295" s="148">
        <f>N296+N297</f>
        <v>0</v>
      </c>
      <c r="O295" s="120">
        <f t="shared" si="94"/>
        <v>1414</v>
      </c>
      <c r="P295" s="148">
        <f>P296+P297</f>
        <v>0</v>
      </c>
      <c r="Q295" s="120">
        <f t="shared" si="95"/>
        <v>1414</v>
      </c>
      <c r="R295" s="148">
        <f>R296+R297</f>
        <v>-107.7</v>
      </c>
      <c r="S295" s="319">
        <f t="shared" si="96"/>
        <v>1306.3</v>
      </c>
      <c r="T295" s="319">
        <f>T296+T297</f>
        <v>989.654</v>
      </c>
      <c r="U295" s="319">
        <f t="shared" si="88"/>
        <v>75.76008573834496</v>
      </c>
    </row>
    <row r="296" spans="1:21" ht="25.5" hidden="1">
      <c r="A296" s="165" t="s">
        <v>273</v>
      </c>
      <c r="B296" s="186" t="s">
        <v>418</v>
      </c>
      <c r="C296" s="175" t="s">
        <v>263</v>
      </c>
      <c r="D296" s="175" t="s">
        <v>257</v>
      </c>
      <c r="E296" s="205" t="s">
        <v>356</v>
      </c>
      <c r="F296" s="175" t="s">
        <v>274</v>
      </c>
      <c r="G296" s="284">
        <v>44</v>
      </c>
      <c r="H296" s="284"/>
      <c r="I296" s="120">
        <f t="shared" si="79"/>
        <v>44</v>
      </c>
      <c r="J296" s="284"/>
      <c r="K296" s="120">
        <f t="shared" si="82"/>
        <v>44</v>
      </c>
      <c r="L296" s="284"/>
      <c r="M296" s="120">
        <f t="shared" si="92"/>
        <v>44</v>
      </c>
      <c r="N296" s="284"/>
      <c r="O296" s="120">
        <f t="shared" si="94"/>
        <v>44</v>
      </c>
      <c r="P296" s="284"/>
      <c r="Q296" s="120">
        <f t="shared" si="95"/>
        <v>44</v>
      </c>
      <c r="R296" s="284">
        <v>-20</v>
      </c>
      <c r="S296" s="319">
        <f t="shared" si="96"/>
        <v>24</v>
      </c>
      <c r="T296" s="319">
        <v>11.008</v>
      </c>
      <c r="U296" s="319">
        <f t="shared" si="88"/>
        <v>45.86666666666666</v>
      </c>
    </row>
    <row r="297" spans="1:21" ht="27" customHeight="1" hidden="1">
      <c r="A297" s="165" t="s">
        <v>375</v>
      </c>
      <c r="B297" s="186" t="s">
        <v>418</v>
      </c>
      <c r="C297" s="175" t="s">
        <v>263</v>
      </c>
      <c r="D297" s="175" t="s">
        <v>257</v>
      </c>
      <c r="E297" s="205" t="s">
        <v>356</v>
      </c>
      <c r="F297" s="175" t="s">
        <v>275</v>
      </c>
      <c r="G297" s="284">
        <v>1370</v>
      </c>
      <c r="H297" s="284"/>
      <c r="I297" s="120">
        <f t="shared" si="79"/>
        <v>1370</v>
      </c>
      <c r="J297" s="284"/>
      <c r="K297" s="120">
        <f t="shared" si="82"/>
        <v>1370</v>
      </c>
      <c r="L297" s="284"/>
      <c r="M297" s="120">
        <f t="shared" si="92"/>
        <v>1370</v>
      </c>
      <c r="N297" s="284"/>
      <c r="O297" s="120">
        <f t="shared" si="94"/>
        <v>1370</v>
      </c>
      <c r="P297" s="284"/>
      <c r="Q297" s="120">
        <f t="shared" si="95"/>
        <v>1370</v>
      </c>
      <c r="R297" s="284">
        <v>-87.7</v>
      </c>
      <c r="S297" s="319">
        <f t="shared" si="96"/>
        <v>1282.3</v>
      </c>
      <c r="T297" s="319">
        <v>978.646</v>
      </c>
      <c r="U297" s="319">
        <f t="shared" si="88"/>
        <v>76.31958200109179</v>
      </c>
    </row>
    <row r="298" spans="1:21" s="1" customFormat="1" ht="16.5" customHeight="1">
      <c r="A298" s="179" t="s">
        <v>431</v>
      </c>
      <c r="B298" s="140" t="s">
        <v>418</v>
      </c>
      <c r="C298" s="155" t="s">
        <v>263</v>
      </c>
      <c r="D298" s="155" t="s">
        <v>257</v>
      </c>
      <c r="E298" s="142" t="s">
        <v>356</v>
      </c>
      <c r="F298" s="155" t="s">
        <v>200</v>
      </c>
      <c r="G298" s="174">
        <f>G299+G301</f>
        <v>8</v>
      </c>
      <c r="H298" s="174">
        <f>H299+H301</f>
        <v>4</v>
      </c>
      <c r="I298" s="120">
        <f t="shared" si="79"/>
        <v>12</v>
      </c>
      <c r="J298" s="174">
        <f>J299+J301</f>
        <v>0</v>
      </c>
      <c r="K298" s="120">
        <f t="shared" si="82"/>
        <v>12</v>
      </c>
      <c r="L298" s="174">
        <f>L299+L301</f>
        <v>0</v>
      </c>
      <c r="M298" s="120">
        <f t="shared" si="92"/>
        <v>12</v>
      </c>
      <c r="N298" s="174">
        <f>N299+N301</f>
        <v>34</v>
      </c>
      <c r="O298" s="120">
        <f t="shared" si="94"/>
        <v>46</v>
      </c>
      <c r="P298" s="174">
        <f>P299+P301</f>
        <v>0</v>
      </c>
      <c r="Q298" s="120">
        <f t="shared" si="95"/>
        <v>46</v>
      </c>
      <c r="R298" s="174">
        <f>R299+R301</f>
        <v>23</v>
      </c>
      <c r="S298" s="319">
        <f t="shared" si="96"/>
        <v>69</v>
      </c>
      <c r="T298" s="319">
        <f>T299+T301</f>
        <v>47.59881</v>
      </c>
      <c r="U298" s="319">
        <f t="shared" si="88"/>
        <v>68.98378260869565</v>
      </c>
    </row>
    <row r="299" spans="1:21" s="1" customFormat="1" ht="16.5" customHeight="1">
      <c r="A299" s="179"/>
      <c r="B299" s="140" t="s">
        <v>418</v>
      </c>
      <c r="C299" s="155" t="s">
        <v>263</v>
      </c>
      <c r="D299" s="155" t="s">
        <v>257</v>
      </c>
      <c r="E299" s="142" t="s">
        <v>356</v>
      </c>
      <c r="F299" s="155" t="s">
        <v>202</v>
      </c>
      <c r="G299" s="174">
        <f>G300</f>
        <v>3</v>
      </c>
      <c r="H299" s="174">
        <f>H300</f>
        <v>0</v>
      </c>
      <c r="I299" s="120">
        <f t="shared" si="79"/>
        <v>3</v>
      </c>
      <c r="J299" s="174">
        <f>J300</f>
        <v>0</v>
      </c>
      <c r="K299" s="120">
        <f t="shared" si="82"/>
        <v>3</v>
      </c>
      <c r="L299" s="174">
        <f>L300</f>
        <v>0</v>
      </c>
      <c r="M299" s="120">
        <f t="shared" si="92"/>
        <v>3</v>
      </c>
      <c r="N299" s="174">
        <f>N300</f>
        <v>12</v>
      </c>
      <c r="O299" s="120">
        <f t="shared" si="94"/>
        <v>15</v>
      </c>
      <c r="P299" s="174">
        <f>P300</f>
        <v>0</v>
      </c>
      <c r="Q299" s="120">
        <f t="shared" si="95"/>
        <v>15</v>
      </c>
      <c r="R299" s="174">
        <f>R300</f>
        <v>0</v>
      </c>
      <c r="S299" s="319">
        <f t="shared" si="96"/>
        <v>15</v>
      </c>
      <c r="T299" s="319">
        <f>T300</f>
        <v>14.77577</v>
      </c>
      <c r="U299" s="319">
        <f t="shared" si="88"/>
        <v>98.50513333333333</v>
      </c>
    </row>
    <row r="300" spans="1:21" ht="16.5" customHeight="1" hidden="1">
      <c r="A300" s="207"/>
      <c r="B300" s="186" t="s">
        <v>418</v>
      </c>
      <c r="C300" s="175" t="s">
        <v>263</v>
      </c>
      <c r="D300" s="175" t="s">
        <v>257</v>
      </c>
      <c r="E300" s="205" t="s">
        <v>356</v>
      </c>
      <c r="F300" s="175" t="s">
        <v>248</v>
      </c>
      <c r="G300" s="284">
        <v>3</v>
      </c>
      <c r="H300" s="284"/>
      <c r="I300" s="120">
        <f t="shared" si="79"/>
        <v>3</v>
      </c>
      <c r="J300" s="284"/>
      <c r="K300" s="120">
        <f t="shared" si="82"/>
        <v>3</v>
      </c>
      <c r="L300" s="284"/>
      <c r="M300" s="120">
        <f t="shared" si="92"/>
        <v>3</v>
      </c>
      <c r="N300" s="284">
        <v>12</v>
      </c>
      <c r="O300" s="120">
        <f t="shared" si="94"/>
        <v>15</v>
      </c>
      <c r="P300" s="284"/>
      <c r="Q300" s="120">
        <f t="shared" si="95"/>
        <v>15</v>
      </c>
      <c r="R300" s="284"/>
      <c r="S300" s="319">
        <f t="shared" si="96"/>
        <v>15</v>
      </c>
      <c r="T300" s="319">
        <v>14.77577</v>
      </c>
      <c r="U300" s="319">
        <f t="shared" si="88"/>
        <v>98.50513333333333</v>
      </c>
    </row>
    <row r="301" spans="1:21" s="1" customFormat="1" ht="18" customHeight="1">
      <c r="A301" s="179" t="s">
        <v>470</v>
      </c>
      <c r="B301" s="140" t="s">
        <v>418</v>
      </c>
      <c r="C301" s="155" t="s">
        <v>263</v>
      </c>
      <c r="D301" s="155" t="s">
        <v>257</v>
      </c>
      <c r="E301" s="142" t="s">
        <v>356</v>
      </c>
      <c r="F301" s="155" t="s">
        <v>469</v>
      </c>
      <c r="G301" s="148">
        <f>G302</f>
        <v>5</v>
      </c>
      <c r="H301" s="148">
        <f>H302</f>
        <v>4</v>
      </c>
      <c r="I301" s="120">
        <f t="shared" si="79"/>
        <v>9</v>
      </c>
      <c r="J301" s="148">
        <f>J302</f>
        <v>0</v>
      </c>
      <c r="K301" s="120">
        <f t="shared" si="82"/>
        <v>9</v>
      </c>
      <c r="L301" s="148">
        <f>L302</f>
        <v>0</v>
      </c>
      <c r="M301" s="120">
        <f t="shared" si="92"/>
        <v>9</v>
      </c>
      <c r="N301" s="148">
        <f>N302</f>
        <v>22</v>
      </c>
      <c r="O301" s="120">
        <f t="shared" si="94"/>
        <v>31</v>
      </c>
      <c r="P301" s="148">
        <f>P302</f>
        <v>0</v>
      </c>
      <c r="Q301" s="120">
        <f t="shared" si="95"/>
        <v>31</v>
      </c>
      <c r="R301" s="148">
        <f>R302</f>
        <v>23</v>
      </c>
      <c r="S301" s="319">
        <f t="shared" si="96"/>
        <v>54</v>
      </c>
      <c r="T301" s="319">
        <f>T302</f>
        <v>32.82304</v>
      </c>
      <c r="U301" s="319">
        <f t="shared" si="88"/>
        <v>60.78340740740741</v>
      </c>
    </row>
    <row r="302" spans="1:21" ht="17.25" customHeight="1" hidden="1">
      <c r="A302" s="165" t="s">
        <v>276</v>
      </c>
      <c r="B302" s="186" t="s">
        <v>418</v>
      </c>
      <c r="C302" s="175" t="s">
        <v>263</v>
      </c>
      <c r="D302" s="175" t="s">
        <v>257</v>
      </c>
      <c r="E302" s="205" t="s">
        <v>356</v>
      </c>
      <c r="F302" s="175" t="s">
        <v>471</v>
      </c>
      <c r="G302" s="206">
        <v>5</v>
      </c>
      <c r="H302" s="206">
        <v>4</v>
      </c>
      <c r="I302" s="120">
        <f t="shared" si="79"/>
        <v>9</v>
      </c>
      <c r="J302" s="206"/>
      <c r="K302" s="120">
        <f t="shared" si="82"/>
        <v>9</v>
      </c>
      <c r="L302" s="206"/>
      <c r="M302" s="120">
        <f t="shared" si="92"/>
        <v>9</v>
      </c>
      <c r="N302" s="206">
        <v>22</v>
      </c>
      <c r="O302" s="120">
        <f t="shared" si="94"/>
        <v>31</v>
      </c>
      <c r="P302" s="206"/>
      <c r="Q302" s="120">
        <f t="shared" si="95"/>
        <v>31</v>
      </c>
      <c r="R302" s="206">
        <v>23</v>
      </c>
      <c r="S302" s="319">
        <f t="shared" si="96"/>
        <v>54</v>
      </c>
      <c r="T302" s="319">
        <v>32.82304</v>
      </c>
      <c r="U302" s="319">
        <f t="shared" si="88"/>
        <v>60.78340740740741</v>
      </c>
    </row>
    <row r="303" spans="1:21" s="173" customFormat="1" ht="30" customHeight="1">
      <c r="A303" s="162" t="s">
        <v>381</v>
      </c>
      <c r="B303" s="135" t="s">
        <v>418</v>
      </c>
      <c r="C303" s="153" t="s">
        <v>263</v>
      </c>
      <c r="D303" s="153" t="s">
        <v>257</v>
      </c>
      <c r="E303" s="137" t="s">
        <v>357</v>
      </c>
      <c r="F303" s="154"/>
      <c r="G303" s="163">
        <f>G304+G310</f>
        <v>1101.4</v>
      </c>
      <c r="H303" s="163">
        <f>H304+H310</f>
        <v>0</v>
      </c>
      <c r="I303" s="120">
        <f t="shared" si="79"/>
        <v>1101.4</v>
      </c>
      <c r="J303" s="163">
        <f>J304+J310</f>
        <v>0</v>
      </c>
      <c r="K303" s="120">
        <f t="shared" si="82"/>
        <v>1101.4</v>
      </c>
      <c r="L303" s="163">
        <f>L304+L310</f>
        <v>0</v>
      </c>
      <c r="M303" s="120">
        <f t="shared" si="92"/>
        <v>1101.4</v>
      </c>
      <c r="N303" s="163">
        <f>N304+N310</f>
        <v>0</v>
      </c>
      <c r="O303" s="120">
        <f t="shared" si="94"/>
        <v>1101.4</v>
      </c>
      <c r="P303" s="163">
        <f>P304+P310</f>
        <v>0</v>
      </c>
      <c r="Q303" s="120">
        <f t="shared" si="95"/>
        <v>1101.4</v>
      </c>
      <c r="R303" s="163">
        <f>R304+R310</f>
        <v>271</v>
      </c>
      <c r="S303" s="319">
        <f t="shared" si="96"/>
        <v>1372.4</v>
      </c>
      <c r="T303" s="319">
        <f>T304+T310</f>
        <v>1310.45973</v>
      </c>
      <c r="U303" s="319">
        <f t="shared" si="88"/>
        <v>95.48671888662197</v>
      </c>
    </row>
    <row r="304" spans="1:21" s="173" customFormat="1" ht="15.75">
      <c r="A304" s="164" t="s">
        <v>382</v>
      </c>
      <c r="B304" s="140" t="s">
        <v>418</v>
      </c>
      <c r="C304" s="184" t="s">
        <v>263</v>
      </c>
      <c r="D304" s="184" t="s">
        <v>257</v>
      </c>
      <c r="E304" s="8" t="s">
        <v>358</v>
      </c>
      <c r="F304" s="3"/>
      <c r="G304" s="9">
        <f>G305</f>
        <v>965</v>
      </c>
      <c r="H304" s="9">
        <f>H305</f>
        <v>0</v>
      </c>
      <c r="I304" s="120">
        <f t="shared" si="79"/>
        <v>965</v>
      </c>
      <c r="J304" s="9">
        <f>J305</f>
        <v>0</v>
      </c>
      <c r="K304" s="120">
        <f t="shared" si="82"/>
        <v>965</v>
      </c>
      <c r="L304" s="9">
        <f>L305</f>
        <v>0</v>
      </c>
      <c r="M304" s="120">
        <f t="shared" si="92"/>
        <v>965</v>
      </c>
      <c r="N304" s="9">
        <f>N305</f>
        <v>0</v>
      </c>
      <c r="O304" s="120">
        <f t="shared" si="94"/>
        <v>965</v>
      </c>
      <c r="P304" s="9">
        <f>P305</f>
        <v>0</v>
      </c>
      <c r="Q304" s="120">
        <f t="shared" si="95"/>
        <v>965</v>
      </c>
      <c r="R304" s="9">
        <f>R305</f>
        <v>280</v>
      </c>
      <c r="S304" s="319">
        <f t="shared" si="96"/>
        <v>1245</v>
      </c>
      <c r="T304" s="319">
        <f>T305</f>
        <v>1233.55322</v>
      </c>
      <c r="U304" s="319">
        <f t="shared" si="88"/>
        <v>99.08057991967871</v>
      </c>
    </row>
    <row r="305" spans="1:21" s="173" customFormat="1" ht="43.5" customHeight="1">
      <c r="A305" s="134" t="s">
        <v>193</v>
      </c>
      <c r="B305" s="135" t="s">
        <v>418</v>
      </c>
      <c r="C305" s="153" t="s">
        <v>263</v>
      </c>
      <c r="D305" s="153" t="s">
        <v>257</v>
      </c>
      <c r="E305" s="137" t="s">
        <v>358</v>
      </c>
      <c r="F305" s="154" t="s">
        <v>419</v>
      </c>
      <c r="G305" s="163">
        <f>G306</f>
        <v>965</v>
      </c>
      <c r="H305" s="163">
        <f>H306</f>
        <v>0</v>
      </c>
      <c r="I305" s="120">
        <f t="shared" si="79"/>
        <v>965</v>
      </c>
      <c r="J305" s="163">
        <f>J306</f>
        <v>0</v>
      </c>
      <c r="K305" s="120">
        <f t="shared" si="82"/>
        <v>965</v>
      </c>
      <c r="L305" s="163">
        <f>L306</f>
        <v>0</v>
      </c>
      <c r="M305" s="120">
        <f t="shared" si="92"/>
        <v>965</v>
      </c>
      <c r="N305" s="163">
        <f>N306</f>
        <v>0</v>
      </c>
      <c r="O305" s="120">
        <f t="shared" si="94"/>
        <v>965</v>
      </c>
      <c r="P305" s="163">
        <f>P306</f>
        <v>0</v>
      </c>
      <c r="Q305" s="120">
        <f t="shared" si="95"/>
        <v>965</v>
      </c>
      <c r="R305" s="163">
        <f>R306</f>
        <v>280</v>
      </c>
      <c r="S305" s="319">
        <f t="shared" si="96"/>
        <v>1245</v>
      </c>
      <c r="T305" s="319">
        <f>T306</f>
        <v>1233.55322</v>
      </c>
      <c r="U305" s="319">
        <f t="shared" si="88"/>
        <v>99.08057991967871</v>
      </c>
    </row>
    <row r="306" spans="1:21" s="1" customFormat="1" ht="17.25" customHeight="1">
      <c r="A306" s="179" t="s">
        <v>245</v>
      </c>
      <c r="B306" s="140" t="s">
        <v>418</v>
      </c>
      <c r="C306" s="155" t="s">
        <v>263</v>
      </c>
      <c r="D306" s="155" t="s">
        <v>257</v>
      </c>
      <c r="E306" s="8" t="s">
        <v>358</v>
      </c>
      <c r="F306" s="3" t="s">
        <v>305</v>
      </c>
      <c r="G306" s="148">
        <f>G307+G308+G309</f>
        <v>965</v>
      </c>
      <c r="H306" s="148">
        <f>H307+H308+H309</f>
        <v>0</v>
      </c>
      <c r="I306" s="120">
        <f t="shared" si="79"/>
        <v>965</v>
      </c>
      <c r="J306" s="148">
        <f>J307+J308+J309</f>
        <v>0</v>
      </c>
      <c r="K306" s="120">
        <f t="shared" si="82"/>
        <v>965</v>
      </c>
      <c r="L306" s="148">
        <f>L307+L308+L309</f>
        <v>0</v>
      </c>
      <c r="M306" s="120">
        <f t="shared" si="92"/>
        <v>965</v>
      </c>
      <c r="N306" s="148">
        <f>N307+N308+N309</f>
        <v>0</v>
      </c>
      <c r="O306" s="120">
        <f t="shared" si="94"/>
        <v>965</v>
      </c>
      <c r="P306" s="148">
        <f>P307+P308+P309</f>
        <v>0</v>
      </c>
      <c r="Q306" s="120">
        <f t="shared" si="95"/>
        <v>965</v>
      </c>
      <c r="R306" s="148">
        <f>R307+R308+R309</f>
        <v>280</v>
      </c>
      <c r="S306" s="319">
        <f t="shared" si="96"/>
        <v>1245</v>
      </c>
      <c r="T306" s="319">
        <f>T307+T309</f>
        <v>1233.55322</v>
      </c>
      <c r="U306" s="319">
        <f t="shared" si="88"/>
        <v>99.08057991967871</v>
      </c>
    </row>
    <row r="307" spans="1:21" ht="15.75" hidden="1">
      <c r="A307" s="165" t="s">
        <v>212</v>
      </c>
      <c r="B307" s="186" t="s">
        <v>418</v>
      </c>
      <c r="C307" s="175" t="s">
        <v>263</v>
      </c>
      <c r="D307" s="175" t="s">
        <v>257</v>
      </c>
      <c r="E307" s="168" t="s">
        <v>358</v>
      </c>
      <c r="F307" s="175" t="s">
        <v>290</v>
      </c>
      <c r="G307" s="206">
        <v>740</v>
      </c>
      <c r="H307" s="206"/>
      <c r="I307" s="120">
        <f t="shared" si="79"/>
        <v>740</v>
      </c>
      <c r="J307" s="206"/>
      <c r="K307" s="120">
        <f t="shared" si="82"/>
        <v>740</v>
      </c>
      <c r="L307" s="206"/>
      <c r="M307" s="120">
        <f t="shared" si="92"/>
        <v>740</v>
      </c>
      <c r="N307" s="206"/>
      <c r="O307" s="120">
        <f t="shared" si="94"/>
        <v>740</v>
      </c>
      <c r="P307" s="206"/>
      <c r="Q307" s="120">
        <f t="shared" si="95"/>
        <v>740</v>
      </c>
      <c r="R307" s="206">
        <v>215</v>
      </c>
      <c r="S307" s="319">
        <f t="shared" si="96"/>
        <v>955</v>
      </c>
      <c r="T307" s="319">
        <v>947.4295</v>
      </c>
      <c r="U307" s="319">
        <f t="shared" si="88"/>
        <v>99.207277486911</v>
      </c>
    </row>
    <row r="308" spans="1:21" ht="27.75" customHeight="1" hidden="1">
      <c r="A308" s="165" t="s">
        <v>213</v>
      </c>
      <c r="B308" s="186" t="s">
        <v>418</v>
      </c>
      <c r="C308" s="175" t="s">
        <v>263</v>
      </c>
      <c r="D308" s="175" t="s">
        <v>257</v>
      </c>
      <c r="E308" s="168" t="s">
        <v>358</v>
      </c>
      <c r="F308" s="175" t="s">
        <v>291</v>
      </c>
      <c r="G308" s="206"/>
      <c r="H308" s="206"/>
      <c r="I308" s="120">
        <f t="shared" si="79"/>
        <v>0</v>
      </c>
      <c r="J308" s="206"/>
      <c r="K308" s="120">
        <f t="shared" si="82"/>
        <v>0</v>
      </c>
      <c r="L308" s="206"/>
      <c r="M308" s="120">
        <f t="shared" si="92"/>
        <v>0</v>
      </c>
      <c r="N308" s="206"/>
      <c r="O308" s="120">
        <f t="shared" si="94"/>
        <v>0</v>
      </c>
      <c r="P308" s="206"/>
      <c r="Q308" s="120">
        <f t="shared" si="95"/>
        <v>0</v>
      </c>
      <c r="R308" s="206"/>
      <c r="S308" s="319">
        <f t="shared" si="96"/>
        <v>0</v>
      </c>
      <c r="T308" s="319">
        <f t="shared" si="96"/>
        <v>0</v>
      </c>
      <c r="U308" s="319" t="e">
        <f t="shared" si="88"/>
        <v>#DIV/0!</v>
      </c>
    </row>
    <row r="309" spans="1:21" ht="27.75" customHeight="1" hidden="1">
      <c r="A309" s="165" t="s">
        <v>214</v>
      </c>
      <c r="B309" s="186" t="s">
        <v>418</v>
      </c>
      <c r="C309" s="175" t="s">
        <v>263</v>
      </c>
      <c r="D309" s="175" t="s">
        <v>257</v>
      </c>
      <c r="E309" s="168" t="s">
        <v>358</v>
      </c>
      <c r="F309" s="175" t="s">
        <v>458</v>
      </c>
      <c r="G309" s="206">
        <v>225</v>
      </c>
      <c r="H309" s="206"/>
      <c r="I309" s="120">
        <f t="shared" si="79"/>
        <v>225</v>
      </c>
      <c r="J309" s="206"/>
      <c r="K309" s="120">
        <f t="shared" si="82"/>
        <v>225</v>
      </c>
      <c r="L309" s="206"/>
      <c r="M309" s="120">
        <f t="shared" si="92"/>
        <v>225</v>
      </c>
      <c r="N309" s="206"/>
      <c r="O309" s="120">
        <f t="shared" si="94"/>
        <v>225</v>
      </c>
      <c r="P309" s="206"/>
      <c r="Q309" s="120">
        <f t="shared" si="95"/>
        <v>225</v>
      </c>
      <c r="R309" s="206">
        <v>65</v>
      </c>
      <c r="S309" s="319">
        <f t="shared" si="96"/>
        <v>290</v>
      </c>
      <c r="T309" s="319">
        <v>286.12372</v>
      </c>
      <c r="U309" s="319">
        <f t="shared" si="88"/>
        <v>98.66335172413793</v>
      </c>
    </row>
    <row r="310" spans="1:21" s="1" customFormat="1" ht="25.5">
      <c r="A310" s="179" t="s">
        <v>383</v>
      </c>
      <c r="B310" s="140" t="s">
        <v>418</v>
      </c>
      <c r="C310" s="155" t="s">
        <v>263</v>
      </c>
      <c r="D310" s="155" t="s">
        <v>257</v>
      </c>
      <c r="E310" s="142" t="s">
        <v>359</v>
      </c>
      <c r="F310" s="155"/>
      <c r="G310" s="148">
        <f>G311</f>
        <v>136.4</v>
      </c>
      <c r="H310" s="148">
        <f>H311</f>
        <v>0</v>
      </c>
      <c r="I310" s="120">
        <f t="shared" si="79"/>
        <v>136.4</v>
      </c>
      <c r="J310" s="148">
        <f>J311</f>
        <v>0</v>
      </c>
      <c r="K310" s="120">
        <f t="shared" si="82"/>
        <v>136.4</v>
      </c>
      <c r="L310" s="148">
        <f>L311</f>
        <v>0</v>
      </c>
      <c r="M310" s="120">
        <f t="shared" si="92"/>
        <v>136.4</v>
      </c>
      <c r="N310" s="148">
        <f>N311</f>
        <v>0</v>
      </c>
      <c r="O310" s="120">
        <f t="shared" si="94"/>
        <v>136.4</v>
      </c>
      <c r="P310" s="148">
        <f>P311</f>
        <v>0</v>
      </c>
      <c r="Q310" s="120">
        <f t="shared" si="95"/>
        <v>136.4</v>
      </c>
      <c r="R310" s="148">
        <f>R311</f>
        <v>-9</v>
      </c>
      <c r="S310" s="319">
        <f t="shared" si="96"/>
        <v>127.4</v>
      </c>
      <c r="T310" s="319">
        <f>T311</f>
        <v>76.90651</v>
      </c>
      <c r="U310" s="319">
        <f t="shared" si="88"/>
        <v>60.36617739403454</v>
      </c>
    </row>
    <row r="311" spans="1:21" s="1" customFormat="1" ht="27.75" customHeight="1">
      <c r="A311" s="164" t="s">
        <v>197</v>
      </c>
      <c r="B311" s="140" t="s">
        <v>418</v>
      </c>
      <c r="C311" s="155" t="s">
        <v>263</v>
      </c>
      <c r="D311" s="155" t="s">
        <v>257</v>
      </c>
      <c r="E311" s="142" t="s">
        <v>359</v>
      </c>
      <c r="F311" s="155" t="s">
        <v>198</v>
      </c>
      <c r="G311" s="148">
        <f>G312</f>
        <v>136.4</v>
      </c>
      <c r="H311" s="148">
        <f>H312</f>
        <v>0</v>
      </c>
      <c r="I311" s="120">
        <f t="shared" si="79"/>
        <v>136.4</v>
      </c>
      <c r="J311" s="148">
        <f>J312</f>
        <v>0</v>
      </c>
      <c r="K311" s="120">
        <f t="shared" si="82"/>
        <v>136.4</v>
      </c>
      <c r="L311" s="148">
        <f>L312</f>
        <v>0</v>
      </c>
      <c r="M311" s="120">
        <f t="shared" si="92"/>
        <v>136.4</v>
      </c>
      <c r="N311" s="148">
        <f>N312</f>
        <v>0</v>
      </c>
      <c r="O311" s="120">
        <f t="shared" si="94"/>
        <v>136.4</v>
      </c>
      <c r="P311" s="148">
        <f>P312</f>
        <v>0</v>
      </c>
      <c r="Q311" s="120">
        <f t="shared" si="95"/>
        <v>136.4</v>
      </c>
      <c r="R311" s="148">
        <f>R312</f>
        <v>-9</v>
      </c>
      <c r="S311" s="319">
        <f t="shared" si="96"/>
        <v>127.4</v>
      </c>
      <c r="T311" s="319">
        <f>T312</f>
        <v>76.90651</v>
      </c>
      <c r="U311" s="319">
        <f t="shared" si="88"/>
        <v>60.36617739403454</v>
      </c>
    </row>
    <row r="312" spans="1:21" s="1" customFormat="1" ht="27.75" customHeight="1">
      <c r="A312" s="139" t="s">
        <v>199</v>
      </c>
      <c r="B312" s="140" t="s">
        <v>418</v>
      </c>
      <c r="C312" s="155" t="s">
        <v>263</v>
      </c>
      <c r="D312" s="155" t="s">
        <v>257</v>
      </c>
      <c r="E312" s="142" t="s">
        <v>359</v>
      </c>
      <c r="F312" s="155" t="s">
        <v>466</v>
      </c>
      <c r="G312" s="148">
        <f>G313+G314</f>
        <v>136.4</v>
      </c>
      <c r="H312" s="148">
        <f>H313+H314</f>
        <v>0</v>
      </c>
      <c r="I312" s="120">
        <f t="shared" si="79"/>
        <v>136.4</v>
      </c>
      <c r="J312" s="148">
        <f>J313+J314</f>
        <v>0</v>
      </c>
      <c r="K312" s="120">
        <f t="shared" si="82"/>
        <v>136.4</v>
      </c>
      <c r="L312" s="148">
        <f>L313+L314</f>
        <v>0</v>
      </c>
      <c r="M312" s="120">
        <f t="shared" si="92"/>
        <v>136.4</v>
      </c>
      <c r="N312" s="148">
        <f>N313+N314</f>
        <v>0</v>
      </c>
      <c r="O312" s="120">
        <f t="shared" si="94"/>
        <v>136.4</v>
      </c>
      <c r="P312" s="148">
        <f>P313+P314</f>
        <v>0</v>
      </c>
      <c r="Q312" s="120">
        <f t="shared" si="95"/>
        <v>136.4</v>
      </c>
      <c r="R312" s="148">
        <f>R313+R314</f>
        <v>-9</v>
      </c>
      <c r="S312" s="319">
        <f t="shared" si="96"/>
        <v>127.4</v>
      </c>
      <c r="T312" s="319">
        <f>T313+T314</f>
        <v>76.90651</v>
      </c>
      <c r="U312" s="319">
        <f t="shared" si="88"/>
        <v>60.36617739403454</v>
      </c>
    </row>
    <row r="313" spans="1:21" ht="25.5" hidden="1">
      <c r="A313" s="165" t="s">
        <v>273</v>
      </c>
      <c r="B313" s="186" t="s">
        <v>418</v>
      </c>
      <c r="C313" s="175" t="s">
        <v>263</v>
      </c>
      <c r="D313" s="175" t="s">
        <v>257</v>
      </c>
      <c r="E313" s="205" t="s">
        <v>359</v>
      </c>
      <c r="F313" s="175" t="s">
        <v>274</v>
      </c>
      <c r="G313" s="206">
        <v>48</v>
      </c>
      <c r="H313" s="206"/>
      <c r="I313" s="120">
        <f t="shared" si="79"/>
        <v>48</v>
      </c>
      <c r="J313" s="206"/>
      <c r="K313" s="120">
        <f t="shared" si="82"/>
        <v>48</v>
      </c>
      <c r="L313" s="206"/>
      <c r="M313" s="120">
        <f t="shared" si="92"/>
        <v>48</v>
      </c>
      <c r="N313" s="206"/>
      <c r="O313" s="120">
        <f t="shared" si="94"/>
        <v>48</v>
      </c>
      <c r="P313" s="206"/>
      <c r="Q313" s="120">
        <f t="shared" si="95"/>
        <v>48</v>
      </c>
      <c r="R313" s="206"/>
      <c r="S313" s="319">
        <f t="shared" si="96"/>
        <v>48</v>
      </c>
      <c r="T313" s="319">
        <v>37.34892</v>
      </c>
      <c r="U313" s="319">
        <f t="shared" si="88"/>
        <v>77.81025</v>
      </c>
    </row>
    <row r="314" spans="2:21" ht="26.25" customHeight="1" hidden="1">
      <c r="B314" s="186" t="s">
        <v>418</v>
      </c>
      <c r="C314" s="175" t="s">
        <v>263</v>
      </c>
      <c r="D314" s="175" t="s">
        <v>257</v>
      </c>
      <c r="E314" s="205" t="s">
        <v>359</v>
      </c>
      <c r="F314" s="175" t="s">
        <v>275</v>
      </c>
      <c r="G314" s="206">
        <v>88.4</v>
      </c>
      <c r="H314" s="206"/>
      <c r="I314" s="120">
        <f t="shared" si="79"/>
        <v>88.4</v>
      </c>
      <c r="J314" s="206"/>
      <c r="K314" s="120">
        <f t="shared" si="82"/>
        <v>88.4</v>
      </c>
      <c r="L314" s="206"/>
      <c r="M314" s="120">
        <f t="shared" si="92"/>
        <v>88.4</v>
      </c>
      <c r="N314" s="206"/>
      <c r="O314" s="120">
        <f t="shared" si="94"/>
        <v>88.4</v>
      </c>
      <c r="P314" s="206"/>
      <c r="Q314" s="120">
        <f t="shared" si="95"/>
        <v>88.4</v>
      </c>
      <c r="R314" s="206">
        <v>-9</v>
      </c>
      <c r="S314" s="319">
        <f t="shared" si="96"/>
        <v>79.4</v>
      </c>
      <c r="T314" s="319">
        <v>39.55759</v>
      </c>
      <c r="U314" s="319">
        <f t="shared" si="88"/>
        <v>49.82064231738035</v>
      </c>
    </row>
    <row r="315" spans="1:21" s="173" customFormat="1" ht="26.25">
      <c r="A315" s="162" t="s">
        <v>385</v>
      </c>
      <c r="B315" s="135" t="s">
        <v>418</v>
      </c>
      <c r="C315" s="153" t="s">
        <v>263</v>
      </c>
      <c r="D315" s="153" t="s">
        <v>257</v>
      </c>
      <c r="E315" s="137" t="s">
        <v>360</v>
      </c>
      <c r="F315" s="153"/>
      <c r="G315" s="163">
        <f>G316</f>
        <v>965</v>
      </c>
      <c r="H315" s="163">
        <f>H316</f>
        <v>0</v>
      </c>
      <c r="I315" s="120">
        <f t="shared" si="79"/>
        <v>965</v>
      </c>
      <c r="J315" s="163">
        <f>J316</f>
        <v>0</v>
      </c>
      <c r="K315" s="120">
        <f t="shared" si="82"/>
        <v>965</v>
      </c>
      <c r="L315" s="163">
        <f>L316</f>
        <v>0</v>
      </c>
      <c r="M315" s="120">
        <f t="shared" si="92"/>
        <v>965</v>
      </c>
      <c r="N315" s="163">
        <f>N316</f>
        <v>-347</v>
      </c>
      <c r="O315" s="120">
        <f t="shared" si="94"/>
        <v>618</v>
      </c>
      <c r="P315" s="163">
        <f>P316</f>
        <v>0</v>
      </c>
      <c r="Q315" s="120">
        <f t="shared" si="95"/>
        <v>618</v>
      </c>
      <c r="R315" s="163">
        <f>R316</f>
        <v>-44</v>
      </c>
      <c r="S315" s="319">
        <f t="shared" si="96"/>
        <v>574</v>
      </c>
      <c r="T315" s="319">
        <f>T316</f>
        <v>565.87288</v>
      </c>
      <c r="U315" s="319">
        <f t="shared" si="88"/>
        <v>98.58412543554007</v>
      </c>
    </row>
    <row r="316" spans="1:21" s="1" customFormat="1" ht="42" customHeight="1">
      <c r="A316" s="6" t="s">
        <v>193</v>
      </c>
      <c r="B316" s="140" t="s">
        <v>418</v>
      </c>
      <c r="C316" s="155" t="s">
        <v>263</v>
      </c>
      <c r="D316" s="155" t="s">
        <v>257</v>
      </c>
      <c r="E316" s="142" t="s">
        <v>360</v>
      </c>
      <c r="F316" s="155" t="s">
        <v>419</v>
      </c>
      <c r="G316" s="148">
        <f>G317</f>
        <v>965</v>
      </c>
      <c r="H316" s="148">
        <f>H317</f>
        <v>0</v>
      </c>
      <c r="I316" s="120">
        <f t="shared" si="79"/>
        <v>965</v>
      </c>
      <c r="J316" s="148">
        <f>J317</f>
        <v>0</v>
      </c>
      <c r="K316" s="120">
        <f t="shared" si="82"/>
        <v>965</v>
      </c>
      <c r="L316" s="148">
        <f>L317</f>
        <v>0</v>
      </c>
      <c r="M316" s="120">
        <f t="shared" si="92"/>
        <v>965</v>
      </c>
      <c r="N316" s="148">
        <f>N317</f>
        <v>-347</v>
      </c>
      <c r="O316" s="120">
        <f t="shared" si="94"/>
        <v>618</v>
      </c>
      <c r="P316" s="148">
        <f>P317</f>
        <v>0</v>
      </c>
      <c r="Q316" s="120">
        <f t="shared" si="95"/>
        <v>618</v>
      </c>
      <c r="R316" s="148">
        <f>R317</f>
        <v>-44</v>
      </c>
      <c r="S316" s="319">
        <f t="shared" si="96"/>
        <v>574</v>
      </c>
      <c r="T316" s="319">
        <f>T317</f>
        <v>565.87288</v>
      </c>
      <c r="U316" s="319">
        <f t="shared" si="88"/>
        <v>98.58412543554007</v>
      </c>
    </row>
    <row r="317" spans="1:21" s="1" customFormat="1" ht="18" customHeight="1">
      <c r="A317" s="179" t="s">
        <v>245</v>
      </c>
      <c r="B317" s="140" t="s">
        <v>418</v>
      </c>
      <c r="C317" s="155" t="s">
        <v>263</v>
      </c>
      <c r="D317" s="155" t="s">
        <v>257</v>
      </c>
      <c r="E317" s="142" t="s">
        <v>360</v>
      </c>
      <c r="F317" s="3" t="s">
        <v>305</v>
      </c>
      <c r="G317" s="148">
        <f>G318+G319+G320</f>
        <v>965</v>
      </c>
      <c r="H317" s="148">
        <f>H318+H319+H320</f>
        <v>0</v>
      </c>
      <c r="I317" s="120">
        <f aca="true" t="shared" si="97" ref="I317:I362">G317+H317</f>
        <v>965</v>
      </c>
      <c r="J317" s="148">
        <f>J318+J319+J320</f>
        <v>0</v>
      </c>
      <c r="K317" s="120">
        <f t="shared" si="82"/>
        <v>965</v>
      </c>
      <c r="L317" s="148">
        <f>L318+L319+L320</f>
        <v>0</v>
      </c>
      <c r="M317" s="120">
        <f t="shared" si="92"/>
        <v>965</v>
      </c>
      <c r="N317" s="148">
        <f>N318+N319+N320</f>
        <v>-347</v>
      </c>
      <c r="O317" s="120">
        <f t="shared" si="94"/>
        <v>618</v>
      </c>
      <c r="P317" s="148">
        <f>P318+P319+P320</f>
        <v>0</v>
      </c>
      <c r="Q317" s="120">
        <f t="shared" si="95"/>
        <v>618</v>
      </c>
      <c r="R317" s="148">
        <f>R318+R319+R320</f>
        <v>-44</v>
      </c>
      <c r="S317" s="319">
        <f t="shared" si="96"/>
        <v>574</v>
      </c>
      <c r="T317" s="319">
        <f>T318+T320</f>
        <v>565.87288</v>
      </c>
      <c r="U317" s="319">
        <f t="shared" si="88"/>
        <v>98.58412543554007</v>
      </c>
    </row>
    <row r="318" spans="1:21" ht="18" customHeight="1" hidden="1">
      <c r="A318" s="165" t="s">
        <v>212</v>
      </c>
      <c r="B318" s="186" t="s">
        <v>418</v>
      </c>
      <c r="C318" s="175" t="s">
        <v>263</v>
      </c>
      <c r="D318" s="175" t="s">
        <v>257</v>
      </c>
      <c r="E318" s="205" t="s">
        <v>360</v>
      </c>
      <c r="F318" s="175" t="s">
        <v>290</v>
      </c>
      <c r="G318" s="206">
        <v>740</v>
      </c>
      <c r="H318" s="206"/>
      <c r="I318" s="120">
        <f t="shared" si="97"/>
        <v>740</v>
      </c>
      <c r="J318" s="206"/>
      <c r="K318" s="120">
        <f t="shared" si="82"/>
        <v>740</v>
      </c>
      <c r="L318" s="206"/>
      <c r="M318" s="120">
        <f t="shared" si="92"/>
        <v>740</v>
      </c>
      <c r="N318" s="206">
        <v>-267</v>
      </c>
      <c r="O318" s="120">
        <f t="shared" si="94"/>
        <v>473</v>
      </c>
      <c r="P318" s="206"/>
      <c r="Q318" s="120">
        <f t="shared" si="95"/>
        <v>473</v>
      </c>
      <c r="R318" s="206">
        <v>-34</v>
      </c>
      <c r="S318" s="319">
        <f t="shared" si="96"/>
        <v>439</v>
      </c>
      <c r="T318" s="319">
        <v>434.61865</v>
      </c>
      <c r="U318" s="319">
        <f t="shared" si="88"/>
        <v>99.00197038724373</v>
      </c>
    </row>
    <row r="319" spans="1:21" ht="29.25" customHeight="1" hidden="1">
      <c r="A319" s="165" t="s">
        <v>376</v>
      </c>
      <c r="B319" s="186" t="s">
        <v>418</v>
      </c>
      <c r="C319" s="175" t="s">
        <v>263</v>
      </c>
      <c r="D319" s="175" t="s">
        <v>257</v>
      </c>
      <c r="E319" s="205" t="s">
        <v>360</v>
      </c>
      <c r="F319" s="175" t="s">
        <v>291</v>
      </c>
      <c r="G319" s="206"/>
      <c r="H319" s="206"/>
      <c r="I319" s="120">
        <f t="shared" si="97"/>
        <v>0</v>
      </c>
      <c r="J319" s="206"/>
      <c r="K319" s="120">
        <f t="shared" si="82"/>
        <v>0</v>
      </c>
      <c r="L319" s="206"/>
      <c r="M319" s="120">
        <f t="shared" si="92"/>
        <v>0</v>
      </c>
      <c r="N319" s="206"/>
      <c r="O319" s="120">
        <f t="shared" si="94"/>
        <v>0</v>
      </c>
      <c r="P319" s="206"/>
      <c r="Q319" s="120">
        <f t="shared" si="95"/>
        <v>0</v>
      </c>
      <c r="R319" s="206"/>
      <c r="S319" s="319">
        <f t="shared" si="96"/>
        <v>0</v>
      </c>
      <c r="T319" s="319">
        <f t="shared" si="96"/>
        <v>0</v>
      </c>
      <c r="U319" s="319" t="e">
        <f t="shared" si="88"/>
        <v>#DIV/0!</v>
      </c>
    </row>
    <row r="320" spans="1:21" ht="29.25" customHeight="1" hidden="1">
      <c r="A320" s="165" t="s">
        <v>214</v>
      </c>
      <c r="B320" s="186" t="s">
        <v>418</v>
      </c>
      <c r="C320" s="175" t="s">
        <v>263</v>
      </c>
      <c r="D320" s="175" t="s">
        <v>257</v>
      </c>
      <c r="E320" s="205" t="s">
        <v>360</v>
      </c>
      <c r="F320" s="175" t="s">
        <v>458</v>
      </c>
      <c r="G320" s="206">
        <v>225</v>
      </c>
      <c r="H320" s="206"/>
      <c r="I320" s="120">
        <f t="shared" si="97"/>
        <v>225</v>
      </c>
      <c r="J320" s="206"/>
      <c r="K320" s="120">
        <f t="shared" si="82"/>
        <v>225</v>
      </c>
      <c r="L320" s="206"/>
      <c r="M320" s="120">
        <f t="shared" si="92"/>
        <v>225</v>
      </c>
      <c r="N320" s="206">
        <v>-80</v>
      </c>
      <c r="O320" s="120">
        <f t="shared" si="94"/>
        <v>145</v>
      </c>
      <c r="P320" s="206"/>
      <c r="Q320" s="120">
        <f t="shared" si="95"/>
        <v>145</v>
      </c>
      <c r="R320" s="206">
        <v>-10</v>
      </c>
      <c r="S320" s="319">
        <f t="shared" si="96"/>
        <v>135</v>
      </c>
      <c r="T320" s="319">
        <v>131.25423</v>
      </c>
      <c r="U320" s="319">
        <f t="shared" si="88"/>
        <v>97.22535555555555</v>
      </c>
    </row>
    <row r="321" spans="1:21" s="1" customFormat="1" ht="29.25" customHeight="1" hidden="1">
      <c r="A321" s="285" t="s">
        <v>475</v>
      </c>
      <c r="B321" s="129" t="s">
        <v>418</v>
      </c>
      <c r="C321" s="151" t="s">
        <v>263</v>
      </c>
      <c r="D321" s="151" t="s">
        <v>257</v>
      </c>
      <c r="E321" s="131" t="s">
        <v>444</v>
      </c>
      <c r="F321" s="155"/>
      <c r="G321" s="148">
        <f aca="true" t="shared" si="98" ref="G321:R324">G322</f>
        <v>0</v>
      </c>
      <c r="H321" s="148">
        <f t="shared" si="98"/>
        <v>0</v>
      </c>
      <c r="I321" s="120">
        <f t="shared" si="97"/>
        <v>0</v>
      </c>
      <c r="J321" s="148">
        <f t="shared" si="98"/>
        <v>0</v>
      </c>
      <c r="K321" s="120">
        <f t="shared" si="82"/>
        <v>0</v>
      </c>
      <c r="L321" s="148">
        <f t="shared" si="98"/>
        <v>0</v>
      </c>
      <c r="M321" s="120">
        <f t="shared" si="92"/>
        <v>0</v>
      </c>
      <c r="N321" s="148">
        <f t="shared" si="98"/>
        <v>0</v>
      </c>
      <c r="O321" s="120">
        <f t="shared" si="94"/>
        <v>0</v>
      </c>
      <c r="P321" s="148">
        <f t="shared" si="98"/>
        <v>0</v>
      </c>
      <c r="Q321" s="120">
        <f t="shared" si="95"/>
        <v>0</v>
      </c>
      <c r="R321" s="148">
        <f t="shared" si="98"/>
        <v>0</v>
      </c>
      <c r="S321" s="319">
        <f t="shared" si="96"/>
        <v>0</v>
      </c>
      <c r="T321" s="319">
        <f t="shared" si="96"/>
        <v>0</v>
      </c>
      <c r="U321" s="319" t="e">
        <f t="shared" si="88"/>
        <v>#DIV/0!</v>
      </c>
    </row>
    <row r="322" spans="1:21" s="1" customFormat="1" ht="29.25" customHeight="1" hidden="1">
      <c r="A322" s="286" t="s">
        <v>244</v>
      </c>
      <c r="B322" s="287" t="s">
        <v>367</v>
      </c>
      <c r="C322" s="288" t="s">
        <v>292</v>
      </c>
      <c r="D322" s="288" t="s">
        <v>257</v>
      </c>
      <c r="E322" s="200" t="s">
        <v>368</v>
      </c>
      <c r="F322" s="155"/>
      <c r="G322" s="148">
        <f t="shared" si="98"/>
        <v>0</v>
      </c>
      <c r="H322" s="148">
        <f t="shared" si="98"/>
        <v>0</v>
      </c>
      <c r="I322" s="120">
        <f t="shared" si="97"/>
        <v>0</v>
      </c>
      <c r="J322" s="148">
        <f t="shared" si="98"/>
        <v>0</v>
      </c>
      <c r="K322" s="120">
        <f t="shared" si="82"/>
        <v>0</v>
      </c>
      <c r="L322" s="148">
        <f t="shared" si="98"/>
        <v>0</v>
      </c>
      <c r="M322" s="120">
        <f t="shared" si="92"/>
        <v>0</v>
      </c>
      <c r="N322" s="148">
        <f t="shared" si="98"/>
        <v>0</v>
      </c>
      <c r="O322" s="120">
        <f t="shared" si="94"/>
        <v>0</v>
      </c>
      <c r="P322" s="148">
        <f t="shared" si="98"/>
        <v>0</v>
      </c>
      <c r="Q322" s="120">
        <f t="shared" si="95"/>
        <v>0</v>
      </c>
      <c r="R322" s="148">
        <f t="shared" si="98"/>
        <v>0</v>
      </c>
      <c r="S322" s="319">
        <f t="shared" si="96"/>
        <v>0</v>
      </c>
      <c r="T322" s="319">
        <f t="shared" si="96"/>
        <v>0</v>
      </c>
      <c r="U322" s="319" t="e">
        <f t="shared" si="88"/>
        <v>#DIV/0!</v>
      </c>
    </row>
    <row r="323" spans="1:21" s="1" customFormat="1" ht="29.25" customHeight="1" hidden="1">
      <c r="A323" s="164" t="s">
        <v>197</v>
      </c>
      <c r="B323" s="287" t="s">
        <v>367</v>
      </c>
      <c r="C323" s="288" t="s">
        <v>263</v>
      </c>
      <c r="D323" s="288" t="s">
        <v>257</v>
      </c>
      <c r="E323" s="200" t="s">
        <v>368</v>
      </c>
      <c r="F323" s="155" t="s">
        <v>198</v>
      </c>
      <c r="G323" s="148">
        <f t="shared" si="98"/>
        <v>0</v>
      </c>
      <c r="H323" s="148">
        <f t="shared" si="98"/>
        <v>0</v>
      </c>
      <c r="I323" s="120">
        <f t="shared" si="97"/>
        <v>0</v>
      </c>
      <c r="J323" s="148">
        <f t="shared" si="98"/>
        <v>0</v>
      </c>
      <c r="K323" s="120">
        <f t="shared" si="82"/>
        <v>0</v>
      </c>
      <c r="L323" s="148">
        <f t="shared" si="98"/>
        <v>0</v>
      </c>
      <c r="M323" s="120">
        <f t="shared" si="92"/>
        <v>0</v>
      </c>
      <c r="N323" s="148">
        <f t="shared" si="98"/>
        <v>0</v>
      </c>
      <c r="O323" s="120">
        <f t="shared" si="94"/>
        <v>0</v>
      </c>
      <c r="P323" s="148">
        <f t="shared" si="98"/>
        <v>0</v>
      </c>
      <c r="Q323" s="120">
        <f t="shared" si="95"/>
        <v>0</v>
      </c>
      <c r="R323" s="148">
        <f t="shared" si="98"/>
        <v>0</v>
      </c>
      <c r="S323" s="319">
        <f t="shared" si="96"/>
        <v>0</v>
      </c>
      <c r="T323" s="319">
        <f t="shared" si="96"/>
        <v>0</v>
      </c>
      <c r="U323" s="319" t="e">
        <f t="shared" si="88"/>
        <v>#DIV/0!</v>
      </c>
    </row>
    <row r="324" spans="1:21" s="1" customFormat="1" ht="29.25" customHeight="1" hidden="1">
      <c r="A324" s="139" t="s">
        <v>199</v>
      </c>
      <c r="B324" s="287" t="s">
        <v>367</v>
      </c>
      <c r="C324" s="288" t="s">
        <v>263</v>
      </c>
      <c r="D324" s="288" t="s">
        <v>257</v>
      </c>
      <c r="E324" s="200" t="s">
        <v>368</v>
      </c>
      <c r="F324" s="155" t="s">
        <v>466</v>
      </c>
      <c r="G324" s="148">
        <f t="shared" si="98"/>
        <v>0</v>
      </c>
      <c r="H324" s="148">
        <f t="shared" si="98"/>
        <v>0</v>
      </c>
      <c r="I324" s="120">
        <f t="shared" si="97"/>
        <v>0</v>
      </c>
      <c r="J324" s="148">
        <f t="shared" si="98"/>
        <v>0</v>
      </c>
      <c r="K324" s="120">
        <f t="shared" si="82"/>
        <v>0</v>
      </c>
      <c r="L324" s="148">
        <f t="shared" si="98"/>
        <v>0</v>
      </c>
      <c r="M324" s="120">
        <f t="shared" si="92"/>
        <v>0</v>
      </c>
      <c r="N324" s="148">
        <f t="shared" si="98"/>
        <v>0</v>
      </c>
      <c r="O324" s="120">
        <f t="shared" si="94"/>
        <v>0</v>
      </c>
      <c r="P324" s="148">
        <f t="shared" si="98"/>
        <v>0</v>
      </c>
      <c r="Q324" s="120">
        <f t="shared" si="95"/>
        <v>0</v>
      </c>
      <c r="R324" s="148">
        <f t="shared" si="98"/>
        <v>0</v>
      </c>
      <c r="S324" s="319">
        <f t="shared" si="96"/>
        <v>0</v>
      </c>
      <c r="T324" s="319">
        <f t="shared" si="96"/>
        <v>0</v>
      </c>
      <c r="U324" s="319" t="e">
        <f t="shared" si="88"/>
        <v>#DIV/0!</v>
      </c>
    </row>
    <row r="325" spans="1:21" s="1" customFormat="1" ht="29.25" customHeight="1" hidden="1">
      <c r="A325" s="165" t="s">
        <v>375</v>
      </c>
      <c r="B325" s="289" t="s">
        <v>367</v>
      </c>
      <c r="C325" s="208" t="s">
        <v>263</v>
      </c>
      <c r="D325" s="208" t="s">
        <v>257</v>
      </c>
      <c r="E325" s="205" t="s">
        <v>368</v>
      </c>
      <c r="F325" s="208" t="s">
        <v>275</v>
      </c>
      <c r="G325" s="209"/>
      <c r="H325" s="209"/>
      <c r="I325" s="120">
        <f t="shared" si="97"/>
        <v>0</v>
      </c>
      <c r="J325" s="209"/>
      <c r="K325" s="120">
        <f t="shared" si="82"/>
        <v>0</v>
      </c>
      <c r="L325" s="209"/>
      <c r="M325" s="120">
        <f t="shared" si="92"/>
        <v>0</v>
      </c>
      <c r="N325" s="209"/>
      <c r="O325" s="120">
        <f t="shared" si="94"/>
        <v>0</v>
      </c>
      <c r="P325" s="209"/>
      <c r="Q325" s="120">
        <f t="shared" si="95"/>
        <v>0</v>
      </c>
      <c r="R325" s="209"/>
      <c r="S325" s="319">
        <f t="shared" si="96"/>
        <v>0</v>
      </c>
      <c r="T325" s="319">
        <f t="shared" si="96"/>
        <v>0</v>
      </c>
      <c r="U325" s="319" t="e">
        <f t="shared" si="88"/>
        <v>#DIV/0!</v>
      </c>
    </row>
    <row r="326" spans="1:21" s="1" customFormat="1" ht="14.25" customHeight="1">
      <c r="A326" s="201" t="s">
        <v>296</v>
      </c>
      <c r="B326" s="117" t="s">
        <v>418</v>
      </c>
      <c r="C326" s="244" t="s">
        <v>297</v>
      </c>
      <c r="D326" s="244"/>
      <c r="E326" s="142"/>
      <c r="F326" s="244"/>
      <c r="G326" s="7">
        <f aca="true" t="shared" si="99" ref="G326:R329">G327</f>
        <v>49</v>
      </c>
      <c r="H326" s="7">
        <f t="shared" si="99"/>
        <v>0</v>
      </c>
      <c r="I326" s="120">
        <f t="shared" si="97"/>
        <v>49</v>
      </c>
      <c r="J326" s="7">
        <f t="shared" si="99"/>
        <v>0</v>
      </c>
      <c r="K326" s="120">
        <f t="shared" si="82"/>
        <v>49</v>
      </c>
      <c r="L326" s="7">
        <f t="shared" si="99"/>
        <v>0</v>
      </c>
      <c r="M326" s="120">
        <f t="shared" si="92"/>
        <v>49</v>
      </c>
      <c r="N326" s="7">
        <f t="shared" si="99"/>
        <v>0</v>
      </c>
      <c r="O326" s="120">
        <f t="shared" si="94"/>
        <v>49</v>
      </c>
      <c r="P326" s="7">
        <f t="shared" si="99"/>
        <v>0</v>
      </c>
      <c r="Q326" s="120">
        <f t="shared" si="95"/>
        <v>49</v>
      </c>
      <c r="R326" s="7">
        <f t="shared" si="99"/>
        <v>0</v>
      </c>
      <c r="S326" s="319">
        <f t="shared" si="96"/>
        <v>49</v>
      </c>
      <c r="T326" s="319">
        <f aca="true" t="shared" si="100" ref="T326:T331">T327</f>
        <v>47.48412</v>
      </c>
      <c r="U326" s="319">
        <f t="shared" si="88"/>
        <v>96.90636734693877</v>
      </c>
    </row>
    <row r="327" spans="1:21" s="199" customFormat="1" ht="12.75" customHeight="1">
      <c r="A327" s="290" t="s">
        <v>298</v>
      </c>
      <c r="B327" s="117" t="s">
        <v>418</v>
      </c>
      <c r="C327" s="149" t="s">
        <v>297</v>
      </c>
      <c r="D327" s="149" t="s">
        <v>257</v>
      </c>
      <c r="E327" s="150"/>
      <c r="F327" s="149"/>
      <c r="G327" s="7">
        <f t="shared" si="99"/>
        <v>49</v>
      </c>
      <c r="H327" s="7">
        <f t="shared" si="99"/>
        <v>0</v>
      </c>
      <c r="I327" s="120">
        <f t="shared" si="97"/>
        <v>49</v>
      </c>
      <c r="J327" s="7">
        <f t="shared" si="99"/>
        <v>0</v>
      </c>
      <c r="K327" s="120">
        <f t="shared" si="82"/>
        <v>49</v>
      </c>
      <c r="L327" s="7">
        <f t="shared" si="99"/>
        <v>0</v>
      </c>
      <c r="M327" s="120">
        <f t="shared" si="92"/>
        <v>49</v>
      </c>
      <c r="N327" s="7">
        <f t="shared" si="99"/>
        <v>0</v>
      </c>
      <c r="O327" s="120">
        <f t="shared" si="94"/>
        <v>49</v>
      </c>
      <c r="P327" s="7">
        <f t="shared" si="99"/>
        <v>0</v>
      </c>
      <c r="Q327" s="120">
        <f t="shared" si="95"/>
        <v>49</v>
      </c>
      <c r="R327" s="7">
        <f t="shared" si="99"/>
        <v>0</v>
      </c>
      <c r="S327" s="319">
        <f t="shared" si="96"/>
        <v>49</v>
      </c>
      <c r="T327" s="319">
        <f t="shared" si="100"/>
        <v>47.48412</v>
      </c>
      <c r="U327" s="319">
        <f t="shared" si="88"/>
        <v>96.90636734693877</v>
      </c>
    </row>
    <row r="328" spans="1:21" s="185" customFormat="1" ht="29.25" customHeight="1">
      <c r="A328" s="285" t="s">
        <v>475</v>
      </c>
      <c r="B328" s="129" t="s">
        <v>418</v>
      </c>
      <c r="C328" s="151" t="s">
        <v>297</v>
      </c>
      <c r="D328" s="151" t="s">
        <v>257</v>
      </c>
      <c r="E328" s="131" t="s">
        <v>444</v>
      </c>
      <c r="F328" s="151"/>
      <c r="G328" s="10">
        <f t="shared" si="99"/>
        <v>49</v>
      </c>
      <c r="H328" s="10">
        <f t="shared" si="99"/>
        <v>0</v>
      </c>
      <c r="I328" s="120">
        <f t="shared" si="97"/>
        <v>49</v>
      </c>
      <c r="J328" s="10">
        <f t="shared" si="99"/>
        <v>0</v>
      </c>
      <c r="K328" s="120">
        <f t="shared" si="82"/>
        <v>49</v>
      </c>
      <c r="L328" s="10">
        <f t="shared" si="99"/>
        <v>0</v>
      </c>
      <c r="M328" s="120">
        <f t="shared" si="92"/>
        <v>49</v>
      </c>
      <c r="N328" s="10">
        <f t="shared" si="99"/>
        <v>0</v>
      </c>
      <c r="O328" s="120">
        <f t="shared" si="94"/>
        <v>49</v>
      </c>
      <c r="P328" s="10">
        <f t="shared" si="99"/>
        <v>0</v>
      </c>
      <c r="Q328" s="120">
        <f t="shared" si="95"/>
        <v>49</v>
      </c>
      <c r="R328" s="10">
        <f t="shared" si="99"/>
        <v>0</v>
      </c>
      <c r="S328" s="319">
        <f t="shared" si="96"/>
        <v>49</v>
      </c>
      <c r="T328" s="319">
        <f t="shared" si="100"/>
        <v>47.48412</v>
      </c>
      <c r="U328" s="319">
        <f t="shared" si="88"/>
        <v>96.90636734693877</v>
      </c>
    </row>
    <row r="329" spans="1:21" s="173" customFormat="1" ht="15.75" customHeight="1">
      <c r="A329" s="183" t="s">
        <v>299</v>
      </c>
      <c r="B329" s="140" t="s">
        <v>418</v>
      </c>
      <c r="C329" s="153" t="s">
        <v>297</v>
      </c>
      <c r="D329" s="153" t="s">
        <v>257</v>
      </c>
      <c r="E329" s="137" t="s">
        <v>447</v>
      </c>
      <c r="F329" s="153"/>
      <c r="G329" s="163">
        <f t="shared" si="99"/>
        <v>49</v>
      </c>
      <c r="H329" s="163">
        <f t="shared" si="99"/>
        <v>0</v>
      </c>
      <c r="I329" s="120">
        <f t="shared" si="97"/>
        <v>49</v>
      </c>
      <c r="J329" s="163">
        <f t="shared" si="99"/>
        <v>0</v>
      </c>
      <c r="K329" s="120">
        <f t="shared" si="82"/>
        <v>49</v>
      </c>
      <c r="L329" s="163">
        <f t="shared" si="99"/>
        <v>0</v>
      </c>
      <c r="M329" s="120">
        <f t="shared" si="92"/>
        <v>49</v>
      </c>
      <c r="N329" s="163">
        <f t="shared" si="99"/>
        <v>0</v>
      </c>
      <c r="O329" s="120">
        <f t="shared" si="94"/>
        <v>49</v>
      </c>
      <c r="P329" s="163">
        <f t="shared" si="99"/>
        <v>0</v>
      </c>
      <c r="Q329" s="120">
        <f t="shared" si="95"/>
        <v>49</v>
      </c>
      <c r="R329" s="163">
        <f t="shared" si="99"/>
        <v>0</v>
      </c>
      <c r="S329" s="319">
        <f t="shared" si="96"/>
        <v>49</v>
      </c>
      <c r="T329" s="319">
        <f t="shared" si="100"/>
        <v>47.48412</v>
      </c>
      <c r="U329" s="319">
        <f t="shared" si="88"/>
        <v>96.90636734693877</v>
      </c>
    </row>
    <row r="330" spans="1:21" s="1" customFormat="1" ht="15.75" customHeight="1">
      <c r="A330" s="291" t="s">
        <v>222</v>
      </c>
      <c r="B330" s="140" t="s">
        <v>418</v>
      </c>
      <c r="C330" s="155" t="s">
        <v>297</v>
      </c>
      <c r="D330" s="155" t="s">
        <v>257</v>
      </c>
      <c r="E330" s="142" t="s">
        <v>447</v>
      </c>
      <c r="F330" s="155" t="s">
        <v>223</v>
      </c>
      <c r="G330" s="148">
        <f>G332</f>
        <v>49</v>
      </c>
      <c r="H330" s="148">
        <f>H332</f>
        <v>0</v>
      </c>
      <c r="I330" s="120">
        <f t="shared" si="97"/>
        <v>49</v>
      </c>
      <c r="J330" s="148">
        <f>J332</f>
        <v>0</v>
      </c>
      <c r="K330" s="120">
        <f aca="true" t="shared" si="101" ref="K330:K362">I330+J330</f>
        <v>49</v>
      </c>
      <c r="L330" s="148">
        <f>L332</f>
        <v>0</v>
      </c>
      <c r="M330" s="120">
        <f t="shared" si="92"/>
        <v>49</v>
      </c>
      <c r="N330" s="148">
        <f>N332</f>
        <v>0</v>
      </c>
      <c r="O330" s="120">
        <f t="shared" si="94"/>
        <v>49</v>
      </c>
      <c r="P330" s="148">
        <f>P332</f>
        <v>0</v>
      </c>
      <c r="Q330" s="120">
        <f t="shared" si="95"/>
        <v>49</v>
      </c>
      <c r="R330" s="148">
        <f>R332</f>
        <v>0</v>
      </c>
      <c r="S330" s="319">
        <f t="shared" si="96"/>
        <v>49</v>
      </c>
      <c r="T330" s="319">
        <f t="shared" si="100"/>
        <v>47.48412</v>
      </c>
      <c r="U330" s="319">
        <f aca="true" t="shared" si="102" ref="U330:U362">T330/S330*100</f>
        <v>96.90636734693877</v>
      </c>
    </row>
    <row r="331" spans="1:21" s="1" customFormat="1" ht="15.75" customHeight="1">
      <c r="A331" s="291" t="s">
        <v>203</v>
      </c>
      <c r="B331" s="140" t="s">
        <v>418</v>
      </c>
      <c r="C331" s="155" t="s">
        <v>297</v>
      </c>
      <c r="D331" s="155" t="s">
        <v>257</v>
      </c>
      <c r="E331" s="142" t="s">
        <v>447</v>
      </c>
      <c r="F331" s="155" t="s">
        <v>418</v>
      </c>
      <c r="G331" s="148">
        <f>G332</f>
        <v>49</v>
      </c>
      <c r="H331" s="148">
        <f>H332</f>
        <v>0</v>
      </c>
      <c r="I331" s="120">
        <f t="shared" si="97"/>
        <v>49</v>
      </c>
      <c r="J331" s="148">
        <f>J332</f>
        <v>0</v>
      </c>
      <c r="K331" s="120">
        <f t="shared" si="101"/>
        <v>49</v>
      </c>
      <c r="L331" s="148">
        <f>L332</f>
        <v>0</v>
      </c>
      <c r="M331" s="120">
        <f t="shared" si="92"/>
        <v>49</v>
      </c>
      <c r="N331" s="148">
        <f>N332</f>
        <v>0</v>
      </c>
      <c r="O331" s="120">
        <f t="shared" si="94"/>
        <v>49</v>
      </c>
      <c r="P331" s="148">
        <f>P332</f>
        <v>0</v>
      </c>
      <c r="Q331" s="120">
        <f t="shared" si="95"/>
        <v>49</v>
      </c>
      <c r="R331" s="148">
        <f>R332</f>
        <v>0</v>
      </c>
      <c r="S331" s="319">
        <f t="shared" si="96"/>
        <v>49</v>
      </c>
      <c r="T331" s="319">
        <f t="shared" si="100"/>
        <v>47.48412</v>
      </c>
      <c r="U331" s="319">
        <f t="shared" si="102"/>
        <v>96.90636734693877</v>
      </c>
    </row>
    <row r="332" spans="1:21" ht="13.5" customHeight="1" hidden="1">
      <c r="A332" s="292" t="s">
        <v>377</v>
      </c>
      <c r="B332" s="140" t="s">
        <v>418</v>
      </c>
      <c r="C332" s="175" t="s">
        <v>297</v>
      </c>
      <c r="D332" s="175" t="s">
        <v>257</v>
      </c>
      <c r="E332" s="147" t="s">
        <v>447</v>
      </c>
      <c r="F332" s="175" t="s">
        <v>300</v>
      </c>
      <c r="G332" s="293">
        <v>49</v>
      </c>
      <c r="H332" s="293"/>
      <c r="I332" s="120">
        <f t="shared" si="97"/>
        <v>49</v>
      </c>
      <c r="J332" s="293"/>
      <c r="K332" s="120">
        <f t="shared" si="101"/>
        <v>49</v>
      </c>
      <c r="L332" s="293"/>
      <c r="M332" s="120">
        <f t="shared" si="92"/>
        <v>49</v>
      </c>
      <c r="N332" s="293"/>
      <c r="O332" s="120">
        <f t="shared" si="94"/>
        <v>49</v>
      </c>
      <c r="P332" s="293"/>
      <c r="Q332" s="120">
        <f t="shared" si="95"/>
        <v>49</v>
      </c>
      <c r="R332" s="293"/>
      <c r="S332" s="319">
        <f t="shared" si="96"/>
        <v>49</v>
      </c>
      <c r="T332" s="319">
        <v>47.48412</v>
      </c>
      <c r="U332" s="319">
        <f t="shared" si="102"/>
        <v>96.90636734693877</v>
      </c>
    </row>
    <row r="333" spans="1:21" s="266" customFormat="1" ht="14.25" customHeight="1">
      <c r="A333" s="294" t="s">
        <v>293</v>
      </c>
      <c r="B333" s="117" t="s">
        <v>418</v>
      </c>
      <c r="C333" s="244" t="s">
        <v>295</v>
      </c>
      <c r="D333" s="155"/>
      <c r="E333" s="200"/>
      <c r="F333" s="155"/>
      <c r="G333" s="295">
        <f>G334</f>
        <v>96</v>
      </c>
      <c r="H333" s="295">
        <f>H334</f>
        <v>8.3</v>
      </c>
      <c r="I333" s="120">
        <f t="shared" si="97"/>
        <v>104.3</v>
      </c>
      <c r="J333" s="295">
        <f>J334</f>
        <v>0</v>
      </c>
      <c r="K333" s="120">
        <f t="shared" si="101"/>
        <v>104.3</v>
      </c>
      <c r="L333" s="295">
        <f>L334</f>
        <v>0</v>
      </c>
      <c r="M333" s="120">
        <f t="shared" si="92"/>
        <v>104.3</v>
      </c>
      <c r="N333" s="295">
        <f>N334</f>
        <v>0</v>
      </c>
      <c r="O333" s="120">
        <f t="shared" si="94"/>
        <v>104.3</v>
      </c>
      <c r="P333" s="295">
        <f>P334</f>
        <v>0</v>
      </c>
      <c r="Q333" s="120">
        <f t="shared" si="95"/>
        <v>104.3</v>
      </c>
      <c r="R333" s="295">
        <f>R334</f>
        <v>-24.3</v>
      </c>
      <c r="S333" s="319">
        <f t="shared" si="96"/>
        <v>80</v>
      </c>
      <c r="T333" s="319">
        <f>T334</f>
        <v>56.286</v>
      </c>
      <c r="U333" s="319">
        <f t="shared" si="102"/>
        <v>70.3575</v>
      </c>
    </row>
    <row r="334" spans="1:21" s="266" customFormat="1" ht="14.25" customHeight="1">
      <c r="A334" s="275" t="s">
        <v>294</v>
      </c>
      <c r="B334" s="117" t="s">
        <v>418</v>
      </c>
      <c r="C334" s="149" t="s">
        <v>295</v>
      </c>
      <c r="D334" s="149" t="s">
        <v>258</v>
      </c>
      <c r="E334" s="265"/>
      <c r="F334" s="149"/>
      <c r="G334" s="277">
        <f>G335+G341</f>
        <v>96</v>
      </c>
      <c r="H334" s="277">
        <f>H335+H341</f>
        <v>8.3</v>
      </c>
      <c r="I334" s="120">
        <f t="shared" si="97"/>
        <v>104.3</v>
      </c>
      <c r="J334" s="277">
        <f>J335+J341</f>
        <v>0</v>
      </c>
      <c r="K334" s="120">
        <f t="shared" si="101"/>
        <v>104.3</v>
      </c>
      <c r="L334" s="277">
        <f>L335+L341</f>
        <v>0</v>
      </c>
      <c r="M334" s="120">
        <f t="shared" si="92"/>
        <v>104.3</v>
      </c>
      <c r="N334" s="277">
        <f>N335+N341</f>
        <v>0</v>
      </c>
      <c r="O334" s="120">
        <f t="shared" si="94"/>
        <v>104.3</v>
      </c>
      <c r="P334" s="277">
        <f>P335+P341</f>
        <v>0</v>
      </c>
      <c r="Q334" s="120">
        <f t="shared" si="95"/>
        <v>104.3</v>
      </c>
      <c r="R334" s="277">
        <f>R335+R341</f>
        <v>-24.3</v>
      </c>
      <c r="S334" s="319">
        <f t="shared" si="96"/>
        <v>80</v>
      </c>
      <c r="T334" s="319">
        <f>T335+T341</f>
        <v>56.286</v>
      </c>
      <c r="U334" s="319">
        <f t="shared" si="102"/>
        <v>70.3575</v>
      </c>
    </row>
    <row r="335" spans="1:21" s="266" customFormat="1" ht="45" customHeight="1">
      <c r="A335" s="160" t="s">
        <v>361</v>
      </c>
      <c r="B335" s="129" t="s">
        <v>418</v>
      </c>
      <c r="C335" s="151" t="s">
        <v>295</v>
      </c>
      <c r="D335" s="151" t="s">
        <v>258</v>
      </c>
      <c r="E335" s="278" t="s">
        <v>480</v>
      </c>
      <c r="F335" s="149"/>
      <c r="G335" s="277">
        <f aca="true" t="shared" si="103" ref="G335:R339">G336</f>
        <v>96</v>
      </c>
      <c r="H335" s="277">
        <f t="shared" si="103"/>
        <v>0</v>
      </c>
      <c r="I335" s="120">
        <f t="shared" si="97"/>
        <v>96</v>
      </c>
      <c r="J335" s="277">
        <f t="shared" si="103"/>
        <v>0</v>
      </c>
      <c r="K335" s="120">
        <f t="shared" si="101"/>
        <v>96</v>
      </c>
      <c r="L335" s="277">
        <f t="shared" si="103"/>
        <v>0</v>
      </c>
      <c r="M335" s="120">
        <f t="shared" si="92"/>
        <v>96</v>
      </c>
      <c r="N335" s="277">
        <f t="shared" si="103"/>
        <v>0</v>
      </c>
      <c r="O335" s="120">
        <f t="shared" si="94"/>
        <v>96</v>
      </c>
      <c r="P335" s="277">
        <f t="shared" si="103"/>
        <v>0</v>
      </c>
      <c r="Q335" s="120">
        <f t="shared" si="95"/>
        <v>96</v>
      </c>
      <c r="R335" s="277">
        <f t="shared" si="103"/>
        <v>-24.3</v>
      </c>
      <c r="S335" s="319">
        <f t="shared" si="96"/>
        <v>71.7</v>
      </c>
      <c r="T335" s="319">
        <f>T336</f>
        <v>50.661</v>
      </c>
      <c r="U335" s="319">
        <f t="shared" si="102"/>
        <v>70.65690376569037</v>
      </c>
    </row>
    <row r="336" spans="1:21" s="266" customFormat="1" ht="28.5" customHeight="1">
      <c r="A336" s="296" t="s">
        <v>363</v>
      </c>
      <c r="B336" s="135" t="s">
        <v>418</v>
      </c>
      <c r="C336" s="153" t="s">
        <v>295</v>
      </c>
      <c r="D336" s="153" t="s">
        <v>258</v>
      </c>
      <c r="E336" s="282" t="s">
        <v>362</v>
      </c>
      <c r="F336" s="151"/>
      <c r="G336" s="222">
        <f t="shared" si="103"/>
        <v>96</v>
      </c>
      <c r="H336" s="222">
        <f t="shared" si="103"/>
        <v>0</v>
      </c>
      <c r="I336" s="120">
        <f t="shared" si="97"/>
        <v>96</v>
      </c>
      <c r="J336" s="222">
        <f t="shared" si="103"/>
        <v>0</v>
      </c>
      <c r="K336" s="120">
        <f t="shared" si="101"/>
        <v>96</v>
      </c>
      <c r="L336" s="222">
        <f t="shared" si="103"/>
        <v>0</v>
      </c>
      <c r="M336" s="120">
        <f t="shared" si="92"/>
        <v>96</v>
      </c>
      <c r="N336" s="222">
        <f t="shared" si="103"/>
        <v>0</v>
      </c>
      <c r="O336" s="120">
        <f t="shared" si="94"/>
        <v>96</v>
      </c>
      <c r="P336" s="222">
        <f t="shared" si="103"/>
        <v>0</v>
      </c>
      <c r="Q336" s="120">
        <f t="shared" si="95"/>
        <v>96</v>
      </c>
      <c r="R336" s="222">
        <f t="shared" si="103"/>
        <v>-24.3</v>
      </c>
      <c r="S336" s="319">
        <f t="shared" si="96"/>
        <v>71.7</v>
      </c>
      <c r="T336" s="319">
        <f>T337</f>
        <v>50.661</v>
      </c>
      <c r="U336" s="319">
        <f t="shared" si="102"/>
        <v>70.65690376569037</v>
      </c>
    </row>
    <row r="337" spans="1:21" s="300" customFormat="1" ht="29.25" customHeight="1">
      <c r="A337" s="297" t="s">
        <v>246</v>
      </c>
      <c r="B337" s="135" t="s">
        <v>418</v>
      </c>
      <c r="C337" s="153" t="s">
        <v>295</v>
      </c>
      <c r="D337" s="153" t="s">
        <v>258</v>
      </c>
      <c r="E337" s="298" t="s">
        <v>364</v>
      </c>
      <c r="F337" s="151"/>
      <c r="G337" s="299">
        <f t="shared" si="103"/>
        <v>96</v>
      </c>
      <c r="H337" s="299">
        <f t="shared" si="103"/>
        <v>0</v>
      </c>
      <c r="I337" s="120">
        <f t="shared" si="97"/>
        <v>96</v>
      </c>
      <c r="J337" s="299">
        <f t="shared" si="103"/>
        <v>0</v>
      </c>
      <c r="K337" s="120">
        <f t="shared" si="101"/>
        <v>96</v>
      </c>
      <c r="L337" s="299">
        <f t="shared" si="103"/>
        <v>0</v>
      </c>
      <c r="M337" s="120">
        <f t="shared" si="92"/>
        <v>96</v>
      </c>
      <c r="N337" s="299">
        <f t="shared" si="103"/>
        <v>0</v>
      </c>
      <c r="O337" s="120">
        <f t="shared" si="94"/>
        <v>96</v>
      </c>
      <c r="P337" s="299">
        <f t="shared" si="103"/>
        <v>0</v>
      </c>
      <c r="Q337" s="120">
        <f t="shared" si="95"/>
        <v>96</v>
      </c>
      <c r="R337" s="299">
        <f t="shared" si="103"/>
        <v>-24.3</v>
      </c>
      <c r="S337" s="319">
        <f t="shared" si="96"/>
        <v>71.7</v>
      </c>
      <c r="T337" s="319">
        <f>T338</f>
        <v>50.661</v>
      </c>
      <c r="U337" s="319">
        <f t="shared" si="102"/>
        <v>70.65690376569037</v>
      </c>
    </row>
    <row r="338" spans="1:21" s="266" customFormat="1" ht="29.25" customHeight="1">
      <c r="A338" s="164" t="s">
        <v>197</v>
      </c>
      <c r="B338" s="140" t="s">
        <v>418</v>
      </c>
      <c r="C338" s="155" t="s">
        <v>295</v>
      </c>
      <c r="D338" s="155" t="s">
        <v>258</v>
      </c>
      <c r="E338" s="298" t="s">
        <v>364</v>
      </c>
      <c r="F338" s="184" t="s">
        <v>198</v>
      </c>
      <c r="G338" s="299">
        <f t="shared" si="103"/>
        <v>96</v>
      </c>
      <c r="H338" s="299">
        <f t="shared" si="103"/>
        <v>0</v>
      </c>
      <c r="I338" s="120">
        <f t="shared" si="97"/>
        <v>96</v>
      </c>
      <c r="J338" s="299">
        <f t="shared" si="103"/>
        <v>0</v>
      </c>
      <c r="K338" s="120">
        <f t="shared" si="101"/>
        <v>96</v>
      </c>
      <c r="L338" s="299">
        <f t="shared" si="103"/>
        <v>0</v>
      </c>
      <c r="M338" s="120">
        <f t="shared" si="92"/>
        <v>96</v>
      </c>
      <c r="N338" s="299">
        <f t="shared" si="103"/>
        <v>0</v>
      </c>
      <c r="O338" s="120">
        <f t="shared" si="94"/>
        <v>96</v>
      </c>
      <c r="P338" s="299">
        <f t="shared" si="103"/>
        <v>0</v>
      </c>
      <c r="Q338" s="120">
        <f t="shared" si="95"/>
        <v>96</v>
      </c>
      <c r="R338" s="299">
        <f t="shared" si="103"/>
        <v>-24.3</v>
      </c>
      <c r="S338" s="319">
        <f t="shared" si="96"/>
        <v>71.7</v>
      </c>
      <c r="T338" s="319">
        <f>T339</f>
        <v>50.661</v>
      </c>
      <c r="U338" s="319">
        <f t="shared" si="102"/>
        <v>70.65690376569037</v>
      </c>
    </row>
    <row r="339" spans="1:21" s="266" customFormat="1" ht="29.25" customHeight="1">
      <c r="A339" s="192" t="s">
        <v>199</v>
      </c>
      <c r="B339" s="140" t="s">
        <v>418</v>
      </c>
      <c r="C339" s="155" t="s">
        <v>295</v>
      </c>
      <c r="D339" s="155" t="s">
        <v>258</v>
      </c>
      <c r="E339" s="298" t="s">
        <v>364</v>
      </c>
      <c r="F339" s="184" t="s">
        <v>466</v>
      </c>
      <c r="G339" s="299">
        <f t="shared" si="103"/>
        <v>96</v>
      </c>
      <c r="H339" s="299">
        <f t="shared" si="103"/>
        <v>0</v>
      </c>
      <c r="I339" s="120">
        <f t="shared" si="97"/>
        <v>96</v>
      </c>
      <c r="J339" s="299">
        <f t="shared" si="103"/>
        <v>0</v>
      </c>
      <c r="K339" s="120">
        <f t="shared" si="101"/>
        <v>96</v>
      </c>
      <c r="L339" s="299">
        <f t="shared" si="103"/>
        <v>0</v>
      </c>
      <c r="M339" s="120">
        <f t="shared" si="92"/>
        <v>96</v>
      </c>
      <c r="N339" s="299">
        <f t="shared" si="103"/>
        <v>0</v>
      </c>
      <c r="O339" s="120">
        <f t="shared" si="94"/>
        <v>96</v>
      </c>
      <c r="P339" s="299">
        <f t="shared" si="103"/>
        <v>0</v>
      </c>
      <c r="Q339" s="120">
        <f t="shared" si="95"/>
        <v>96</v>
      </c>
      <c r="R339" s="299">
        <f t="shared" si="103"/>
        <v>-24.3</v>
      </c>
      <c r="S339" s="319">
        <f t="shared" si="96"/>
        <v>71.7</v>
      </c>
      <c r="T339" s="319">
        <f>T340</f>
        <v>50.661</v>
      </c>
      <c r="U339" s="319">
        <f t="shared" si="102"/>
        <v>70.65690376569037</v>
      </c>
    </row>
    <row r="340" spans="1:21" s="266" customFormat="1" ht="27" customHeight="1" hidden="1">
      <c r="A340" s="165" t="s">
        <v>375</v>
      </c>
      <c r="B340" s="186" t="s">
        <v>418</v>
      </c>
      <c r="C340" s="175" t="s">
        <v>295</v>
      </c>
      <c r="D340" s="175" t="s">
        <v>258</v>
      </c>
      <c r="E340" s="168" t="s">
        <v>364</v>
      </c>
      <c r="F340" s="241" t="s">
        <v>275</v>
      </c>
      <c r="G340" s="299">
        <v>96</v>
      </c>
      <c r="H340" s="299"/>
      <c r="I340" s="120">
        <f t="shared" si="97"/>
        <v>96</v>
      </c>
      <c r="J340" s="299"/>
      <c r="K340" s="120">
        <f t="shared" si="101"/>
        <v>96</v>
      </c>
      <c r="L340" s="299"/>
      <c r="M340" s="120">
        <f t="shared" si="92"/>
        <v>96</v>
      </c>
      <c r="N340" s="299"/>
      <c r="O340" s="120">
        <f t="shared" si="94"/>
        <v>96</v>
      </c>
      <c r="P340" s="299"/>
      <c r="Q340" s="120">
        <f t="shared" si="95"/>
        <v>96</v>
      </c>
      <c r="R340" s="299">
        <v>-24.3</v>
      </c>
      <c r="S340" s="319">
        <f t="shared" si="96"/>
        <v>71.7</v>
      </c>
      <c r="T340" s="319">
        <v>50.661</v>
      </c>
      <c r="U340" s="319">
        <f t="shared" si="102"/>
        <v>70.65690376569037</v>
      </c>
    </row>
    <row r="341" spans="1:21" s="199" customFormat="1" ht="25.5" customHeight="1">
      <c r="A341" s="301" t="s">
        <v>475</v>
      </c>
      <c r="B341" s="129" t="s">
        <v>418</v>
      </c>
      <c r="C341" s="151" t="s">
        <v>295</v>
      </c>
      <c r="D341" s="151" t="s">
        <v>258</v>
      </c>
      <c r="E341" s="278" t="s">
        <v>444</v>
      </c>
      <c r="F341" s="151"/>
      <c r="G341" s="9">
        <f aca="true" t="shared" si="104" ref="G341:R344">G342</f>
        <v>0</v>
      </c>
      <c r="H341" s="9">
        <f t="shared" si="104"/>
        <v>8.3</v>
      </c>
      <c r="I341" s="120">
        <f t="shared" si="97"/>
        <v>8.3</v>
      </c>
      <c r="J341" s="9">
        <f t="shared" si="104"/>
        <v>0</v>
      </c>
      <c r="K341" s="120">
        <f t="shared" si="101"/>
        <v>8.3</v>
      </c>
      <c r="L341" s="9">
        <f t="shared" si="104"/>
        <v>0</v>
      </c>
      <c r="M341" s="120">
        <f t="shared" si="92"/>
        <v>8.3</v>
      </c>
      <c r="N341" s="9">
        <f t="shared" si="104"/>
        <v>0</v>
      </c>
      <c r="O341" s="120">
        <f t="shared" si="94"/>
        <v>8.3</v>
      </c>
      <c r="P341" s="9">
        <f t="shared" si="104"/>
        <v>0</v>
      </c>
      <c r="Q341" s="120">
        <f t="shared" si="95"/>
        <v>8.3</v>
      </c>
      <c r="R341" s="9">
        <f t="shared" si="104"/>
        <v>0</v>
      </c>
      <c r="S341" s="319">
        <f t="shared" si="96"/>
        <v>8.3</v>
      </c>
      <c r="T341" s="319">
        <f>T342</f>
        <v>5.625</v>
      </c>
      <c r="U341" s="319">
        <f t="shared" si="102"/>
        <v>67.7710843373494</v>
      </c>
    </row>
    <row r="342" spans="1:21" s="199" customFormat="1" ht="25.5" customHeight="1">
      <c r="A342" s="296" t="s">
        <v>428</v>
      </c>
      <c r="B342" s="140" t="s">
        <v>418</v>
      </c>
      <c r="C342" s="153" t="s">
        <v>295</v>
      </c>
      <c r="D342" s="153" t="s">
        <v>258</v>
      </c>
      <c r="E342" s="282" t="s">
        <v>429</v>
      </c>
      <c r="F342" s="282"/>
      <c r="G342" s="9">
        <f t="shared" si="104"/>
        <v>0</v>
      </c>
      <c r="H342" s="9">
        <f t="shared" si="104"/>
        <v>8.3</v>
      </c>
      <c r="I342" s="120">
        <f t="shared" si="97"/>
        <v>8.3</v>
      </c>
      <c r="J342" s="9">
        <f t="shared" si="104"/>
        <v>0</v>
      </c>
      <c r="K342" s="120">
        <f t="shared" si="101"/>
        <v>8.3</v>
      </c>
      <c r="L342" s="9">
        <f t="shared" si="104"/>
        <v>0</v>
      </c>
      <c r="M342" s="120">
        <f t="shared" si="92"/>
        <v>8.3</v>
      </c>
      <c r="N342" s="9">
        <f t="shared" si="104"/>
        <v>0</v>
      </c>
      <c r="O342" s="120">
        <f t="shared" si="94"/>
        <v>8.3</v>
      </c>
      <c r="P342" s="9">
        <f t="shared" si="104"/>
        <v>0</v>
      </c>
      <c r="Q342" s="120">
        <f t="shared" si="95"/>
        <v>8.3</v>
      </c>
      <c r="R342" s="9">
        <f t="shared" si="104"/>
        <v>0</v>
      </c>
      <c r="S342" s="319">
        <f t="shared" si="96"/>
        <v>8.3</v>
      </c>
      <c r="T342" s="319">
        <f>T343</f>
        <v>5.625</v>
      </c>
      <c r="U342" s="319">
        <f t="shared" si="102"/>
        <v>67.7710843373494</v>
      </c>
    </row>
    <row r="343" spans="1:21" s="199" customFormat="1" ht="25.5" customHeight="1">
      <c r="A343" s="164" t="s">
        <v>197</v>
      </c>
      <c r="B343" s="140" t="s">
        <v>418</v>
      </c>
      <c r="C343" s="184" t="s">
        <v>295</v>
      </c>
      <c r="D343" s="184" t="s">
        <v>258</v>
      </c>
      <c r="E343" s="298" t="s">
        <v>429</v>
      </c>
      <c r="F343" s="184" t="s">
        <v>198</v>
      </c>
      <c r="G343" s="9">
        <f t="shared" si="104"/>
        <v>0</v>
      </c>
      <c r="H343" s="9">
        <f t="shared" si="104"/>
        <v>8.3</v>
      </c>
      <c r="I343" s="120">
        <f t="shared" si="97"/>
        <v>8.3</v>
      </c>
      <c r="J343" s="9">
        <f t="shared" si="104"/>
        <v>0</v>
      </c>
      <c r="K343" s="120">
        <f t="shared" si="101"/>
        <v>8.3</v>
      </c>
      <c r="L343" s="9">
        <f t="shared" si="104"/>
        <v>0</v>
      </c>
      <c r="M343" s="120">
        <f aca="true" t="shared" si="105" ref="M343:M348">K343+L343</f>
        <v>8.3</v>
      </c>
      <c r="N343" s="9">
        <f t="shared" si="104"/>
        <v>0</v>
      </c>
      <c r="O343" s="120">
        <f t="shared" si="94"/>
        <v>8.3</v>
      </c>
      <c r="P343" s="9">
        <f t="shared" si="104"/>
        <v>0</v>
      </c>
      <c r="Q343" s="120">
        <f t="shared" si="95"/>
        <v>8.3</v>
      </c>
      <c r="R343" s="9">
        <f t="shared" si="104"/>
        <v>0</v>
      </c>
      <c r="S343" s="319">
        <f t="shared" si="96"/>
        <v>8.3</v>
      </c>
      <c r="T343" s="319">
        <f>T344</f>
        <v>5.625</v>
      </c>
      <c r="U343" s="319">
        <f t="shared" si="102"/>
        <v>67.7710843373494</v>
      </c>
    </row>
    <row r="344" spans="1:21" s="199" customFormat="1" ht="25.5" customHeight="1">
      <c r="A344" s="192" t="s">
        <v>199</v>
      </c>
      <c r="B344" s="140" t="s">
        <v>418</v>
      </c>
      <c r="C344" s="184" t="s">
        <v>295</v>
      </c>
      <c r="D344" s="184" t="s">
        <v>258</v>
      </c>
      <c r="E344" s="298" t="s">
        <v>429</v>
      </c>
      <c r="F344" s="184" t="s">
        <v>466</v>
      </c>
      <c r="G344" s="9">
        <f t="shared" si="104"/>
        <v>0</v>
      </c>
      <c r="H344" s="9">
        <f t="shared" si="104"/>
        <v>8.3</v>
      </c>
      <c r="I344" s="120">
        <f t="shared" si="97"/>
        <v>8.3</v>
      </c>
      <c r="J344" s="9">
        <f t="shared" si="104"/>
        <v>0</v>
      </c>
      <c r="K344" s="120">
        <f t="shared" si="101"/>
        <v>8.3</v>
      </c>
      <c r="L344" s="9">
        <f t="shared" si="104"/>
        <v>0</v>
      </c>
      <c r="M344" s="120">
        <f t="shared" si="105"/>
        <v>8.3</v>
      </c>
      <c r="N344" s="9">
        <f t="shared" si="104"/>
        <v>0</v>
      </c>
      <c r="O344" s="120">
        <f t="shared" si="94"/>
        <v>8.3</v>
      </c>
      <c r="P344" s="9">
        <f t="shared" si="104"/>
        <v>0</v>
      </c>
      <c r="Q344" s="120">
        <f t="shared" si="95"/>
        <v>8.3</v>
      </c>
      <c r="R344" s="9">
        <f t="shared" si="104"/>
        <v>0</v>
      </c>
      <c r="S344" s="319">
        <f t="shared" si="96"/>
        <v>8.3</v>
      </c>
      <c r="T344" s="319">
        <f>T345</f>
        <v>5.625</v>
      </c>
      <c r="U344" s="319">
        <f t="shared" si="102"/>
        <v>67.7710843373494</v>
      </c>
    </row>
    <row r="345" spans="1:21" s="199" customFormat="1" ht="25.5" customHeight="1" hidden="1">
      <c r="A345" s="165" t="s">
        <v>375</v>
      </c>
      <c r="B345" s="140" t="s">
        <v>418</v>
      </c>
      <c r="C345" s="241" t="s">
        <v>295</v>
      </c>
      <c r="D345" s="241" t="s">
        <v>258</v>
      </c>
      <c r="E345" s="255" t="s">
        <v>429</v>
      </c>
      <c r="F345" s="241" t="s">
        <v>275</v>
      </c>
      <c r="G345" s="9"/>
      <c r="H345" s="9">
        <v>8.3</v>
      </c>
      <c r="I345" s="120">
        <f t="shared" si="97"/>
        <v>8.3</v>
      </c>
      <c r="J345" s="9"/>
      <c r="K345" s="120">
        <f t="shared" si="101"/>
        <v>8.3</v>
      </c>
      <c r="L345" s="9"/>
      <c r="M345" s="120">
        <f t="shared" si="105"/>
        <v>8.3</v>
      </c>
      <c r="N345" s="9"/>
      <c r="O345" s="120">
        <f t="shared" si="94"/>
        <v>8.3</v>
      </c>
      <c r="P345" s="9"/>
      <c r="Q345" s="120">
        <f t="shared" si="95"/>
        <v>8.3</v>
      </c>
      <c r="R345" s="9"/>
      <c r="S345" s="319">
        <f t="shared" si="96"/>
        <v>8.3</v>
      </c>
      <c r="T345" s="319">
        <v>5.625</v>
      </c>
      <c r="U345" s="319">
        <f t="shared" si="102"/>
        <v>67.7710843373494</v>
      </c>
    </row>
    <row r="346" spans="1:21" s="199" customFormat="1" ht="25.5" customHeight="1" hidden="1">
      <c r="A346" s="302"/>
      <c r="B346" s="140"/>
      <c r="C346" s="155"/>
      <c r="D346" s="155"/>
      <c r="E346" s="8"/>
      <c r="F346" s="184"/>
      <c r="G346" s="9"/>
      <c r="H346" s="9"/>
      <c r="I346" s="120">
        <f t="shared" si="97"/>
        <v>0</v>
      </c>
      <c r="J346" s="9"/>
      <c r="K346" s="120">
        <f t="shared" si="101"/>
        <v>0</v>
      </c>
      <c r="L346" s="9"/>
      <c r="M346" s="120">
        <f t="shared" si="105"/>
        <v>0</v>
      </c>
      <c r="N346" s="9"/>
      <c r="O346" s="120">
        <f t="shared" si="94"/>
        <v>0</v>
      </c>
      <c r="P346" s="9"/>
      <c r="Q346" s="120">
        <f t="shared" si="95"/>
        <v>0</v>
      </c>
      <c r="R346" s="9"/>
      <c r="S346" s="319">
        <f t="shared" si="96"/>
        <v>0</v>
      </c>
      <c r="T346" s="319">
        <f t="shared" si="96"/>
        <v>0</v>
      </c>
      <c r="U346" s="319" t="e">
        <f t="shared" si="102"/>
        <v>#DIV/0!</v>
      </c>
    </row>
    <row r="347" spans="1:21" s="266" customFormat="1" ht="39" customHeight="1">
      <c r="A347" s="303" t="s">
        <v>301</v>
      </c>
      <c r="B347" s="117" t="s">
        <v>418</v>
      </c>
      <c r="C347" s="244" t="s">
        <v>304</v>
      </c>
      <c r="D347" s="244"/>
      <c r="E347" s="200"/>
      <c r="F347" s="244"/>
      <c r="G347" s="120">
        <f>G348</f>
        <v>271.5</v>
      </c>
      <c r="H347" s="120">
        <f>H348</f>
        <v>0</v>
      </c>
      <c r="I347" s="120">
        <f t="shared" si="97"/>
        <v>271.5</v>
      </c>
      <c r="J347" s="120">
        <f>J348</f>
        <v>12.98</v>
      </c>
      <c r="K347" s="120">
        <f t="shared" si="101"/>
        <v>284.48</v>
      </c>
      <c r="L347" s="120">
        <f>L348</f>
        <v>0</v>
      </c>
      <c r="M347" s="120">
        <f t="shared" si="105"/>
        <v>284.48</v>
      </c>
      <c r="N347" s="120">
        <f>N348</f>
        <v>0</v>
      </c>
      <c r="O347" s="120">
        <f t="shared" si="94"/>
        <v>284.48</v>
      </c>
      <c r="P347" s="120">
        <f>P348</f>
        <v>0</v>
      </c>
      <c r="Q347" s="120">
        <f t="shared" si="95"/>
        <v>284.48</v>
      </c>
      <c r="R347" s="120">
        <f>R348</f>
        <v>0</v>
      </c>
      <c r="S347" s="319">
        <f t="shared" si="96"/>
        <v>284.48</v>
      </c>
      <c r="T347" s="319">
        <f t="shared" si="96"/>
        <v>284.48</v>
      </c>
      <c r="U347" s="319">
        <f t="shared" si="102"/>
        <v>100</v>
      </c>
    </row>
    <row r="348" spans="1:21" s="266" customFormat="1" ht="15.75" customHeight="1">
      <c r="A348" s="122" t="s">
        <v>302</v>
      </c>
      <c r="B348" s="117" t="s">
        <v>418</v>
      </c>
      <c r="C348" s="149" t="s">
        <v>304</v>
      </c>
      <c r="D348" s="149" t="s">
        <v>260</v>
      </c>
      <c r="E348" s="265"/>
      <c r="F348" s="149"/>
      <c r="G348" s="277">
        <f>G350+G353+G356</f>
        <v>271.5</v>
      </c>
      <c r="H348" s="277">
        <f>H350+H353+H356</f>
        <v>0</v>
      </c>
      <c r="I348" s="120">
        <f t="shared" si="97"/>
        <v>271.5</v>
      </c>
      <c r="J348" s="277">
        <f>J349</f>
        <v>12.98</v>
      </c>
      <c r="K348" s="120">
        <f t="shared" si="101"/>
        <v>284.48</v>
      </c>
      <c r="L348" s="277">
        <f>L349</f>
        <v>0</v>
      </c>
      <c r="M348" s="120">
        <f t="shared" si="105"/>
        <v>284.48</v>
      </c>
      <c r="N348" s="277">
        <f>N349</f>
        <v>0</v>
      </c>
      <c r="O348" s="120">
        <f t="shared" si="94"/>
        <v>284.48</v>
      </c>
      <c r="P348" s="277">
        <f>P349</f>
        <v>0</v>
      </c>
      <c r="Q348" s="120">
        <f t="shared" si="95"/>
        <v>284.48</v>
      </c>
      <c r="R348" s="277">
        <f>R349</f>
        <v>0</v>
      </c>
      <c r="S348" s="319">
        <f t="shared" si="96"/>
        <v>284.48</v>
      </c>
      <c r="T348" s="319">
        <f t="shared" si="96"/>
        <v>284.48</v>
      </c>
      <c r="U348" s="319">
        <f t="shared" si="102"/>
        <v>100</v>
      </c>
    </row>
    <row r="349" spans="1:21" ht="27.75" customHeight="1">
      <c r="A349" s="301" t="s">
        <v>475</v>
      </c>
      <c r="B349" s="129" t="s">
        <v>418</v>
      </c>
      <c r="C349" s="151" t="s">
        <v>304</v>
      </c>
      <c r="D349" s="151" t="s">
        <v>260</v>
      </c>
      <c r="E349" s="278" t="s">
        <v>444</v>
      </c>
      <c r="F349" s="155"/>
      <c r="G349" s="206">
        <f>G350+G353+G356</f>
        <v>271.5</v>
      </c>
      <c r="H349" s="206">
        <f>H350+H353+H356</f>
        <v>0</v>
      </c>
      <c r="I349" s="120">
        <f t="shared" si="97"/>
        <v>271.5</v>
      </c>
      <c r="J349" s="206">
        <f aca="true" t="shared" si="106" ref="J349:O349">J350+J353+J356+J359</f>
        <v>12.98</v>
      </c>
      <c r="K349" s="206">
        <f t="shared" si="106"/>
        <v>284.48</v>
      </c>
      <c r="L349" s="206">
        <f t="shared" si="106"/>
        <v>0</v>
      </c>
      <c r="M349" s="206">
        <f t="shared" si="106"/>
        <v>284.48</v>
      </c>
      <c r="N349" s="206">
        <f t="shared" si="106"/>
        <v>0</v>
      </c>
      <c r="O349" s="206">
        <f t="shared" si="106"/>
        <v>284.48</v>
      </c>
      <c r="P349" s="206">
        <f>P350+P353+P356+P359</f>
        <v>0</v>
      </c>
      <c r="Q349" s="206">
        <f>Q350+Q353+Q356+Q359</f>
        <v>284.48</v>
      </c>
      <c r="R349" s="206">
        <f>R350+R353+R356+R359</f>
        <v>0</v>
      </c>
      <c r="S349" s="339">
        <f>S350+S353+S356+S359</f>
        <v>284.48</v>
      </c>
      <c r="T349" s="339">
        <f>T350+T353+T356+T359</f>
        <v>284.48</v>
      </c>
      <c r="U349" s="319">
        <f t="shared" si="102"/>
        <v>100</v>
      </c>
    </row>
    <row r="350" spans="1:21" s="188" customFormat="1" ht="40.5" customHeight="1">
      <c r="A350" s="162" t="s">
        <v>451</v>
      </c>
      <c r="B350" s="135" t="s">
        <v>418</v>
      </c>
      <c r="C350" s="153" t="s">
        <v>304</v>
      </c>
      <c r="D350" s="153" t="s">
        <v>260</v>
      </c>
      <c r="E350" s="282" t="s">
        <v>448</v>
      </c>
      <c r="F350" s="153"/>
      <c r="G350" s="222">
        <f>G352</f>
        <v>124.5</v>
      </c>
      <c r="H350" s="222">
        <f>H352</f>
        <v>0</v>
      </c>
      <c r="I350" s="120">
        <f t="shared" si="97"/>
        <v>124.5</v>
      </c>
      <c r="J350" s="222">
        <f>J352</f>
        <v>0</v>
      </c>
      <c r="K350" s="120">
        <f t="shared" si="101"/>
        <v>124.5</v>
      </c>
      <c r="L350" s="222">
        <f>L352</f>
        <v>0</v>
      </c>
      <c r="M350" s="120">
        <f aca="true" t="shared" si="107" ref="M350:M358">K350+L350</f>
        <v>124.5</v>
      </c>
      <c r="N350" s="222">
        <f>N352</f>
        <v>0</v>
      </c>
      <c r="O350" s="120">
        <f aca="true" t="shared" si="108" ref="O350:O358">M350+N350</f>
        <v>124.5</v>
      </c>
      <c r="P350" s="222">
        <f>P352</f>
        <v>0</v>
      </c>
      <c r="Q350" s="120">
        <f aca="true" t="shared" si="109" ref="Q350:Q358">O350+P350</f>
        <v>124.5</v>
      </c>
      <c r="R350" s="222">
        <f>R352</f>
        <v>0</v>
      </c>
      <c r="S350" s="319">
        <f aca="true" t="shared" si="110" ref="S350:T358">Q350+R350</f>
        <v>124.5</v>
      </c>
      <c r="T350" s="319">
        <f t="shared" si="110"/>
        <v>124.5</v>
      </c>
      <c r="U350" s="319">
        <f t="shared" si="102"/>
        <v>100</v>
      </c>
    </row>
    <row r="351" spans="1:21" s="188" customFormat="1" ht="15" customHeight="1">
      <c r="A351" s="164" t="s">
        <v>204</v>
      </c>
      <c r="B351" s="140" t="s">
        <v>418</v>
      </c>
      <c r="C351" s="155" t="s">
        <v>304</v>
      </c>
      <c r="D351" s="155" t="s">
        <v>260</v>
      </c>
      <c r="E351" s="200" t="s">
        <v>448</v>
      </c>
      <c r="F351" s="184" t="s">
        <v>205</v>
      </c>
      <c r="G351" s="222">
        <f>G352</f>
        <v>124.5</v>
      </c>
      <c r="H351" s="222">
        <f>H352</f>
        <v>0</v>
      </c>
      <c r="I351" s="120">
        <f t="shared" si="97"/>
        <v>124.5</v>
      </c>
      <c r="J351" s="222">
        <f>J352</f>
        <v>0</v>
      </c>
      <c r="K351" s="120">
        <f t="shared" si="101"/>
        <v>124.5</v>
      </c>
      <c r="L351" s="222">
        <f>L352</f>
        <v>0</v>
      </c>
      <c r="M351" s="120">
        <f t="shared" si="107"/>
        <v>124.5</v>
      </c>
      <c r="N351" s="222">
        <f>N352</f>
        <v>0</v>
      </c>
      <c r="O351" s="120">
        <f t="shared" si="108"/>
        <v>124.5</v>
      </c>
      <c r="P351" s="222">
        <f>P352</f>
        <v>0</v>
      </c>
      <c r="Q351" s="120">
        <f t="shared" si="109"/>
        <v>124.5</v>
      </c>
      <c r="R351" s="222">
        <f>R352</f>
        <v>0</v>
      </c>
      <c r="S351" s="319">
        <f t="shared" si="110"/>
        <v>124.5</v>
      </c>
      <c r="T351" s="319">
        <f t="shared" si="110"/>
        <v>124.5</v>
      </c>
      <c r="U351" s="319">
        <f t="shared" si="102"/>
        <v>100</v>
      </c>
    </row>
    <row r="352" spans="1:21" ht="16.5" customHeight="1" hidden="1">
      <c r="A352" s="207" t="s">
        <v>417</v>
      </c>
      <c r="B352" s="140" t="s">
        <v>418</v>
      </c>
      <c r="C352" s="155" t="s">
        <v>304</v>
      </c>
      <c r="D352" s="155" t="s">
        <v>260</v>
      </c>
      <c r="E352" s="200" t="s">
        <v>448</v>
      </c>
      <c r="F352" s="155" t="s">
        <v>269</v>
      </c>
      <c r="G352" s="206">
        <v>124.5</v>
      </c>
      <c r="H352" s="206"/>
      <c r="I352" s="120">
        <f t="shared" si="97"/>
        <v>124.5</v>
      </c>
      <c r="J352" s="206"/>
      <c r="K352" s="120">
        <f t="shared" si="101"/>
        <v>124.5</v>
      </c>
      <c r="L352" s="206"/>
      <c r="M352" s="120">
        <f t="shared" si="107"/>
        <v>124.5</v>
      </c>
      <c r="N352" s="206"/>
      <c r="O352" s="120">
        <f t="shared" si="108"/>
        <v>124.5</v>
      </c>
      <c r="P352" s="206"/>
      <c r="Q352" s="120">
        <f t="shared" si="109"/>
        <v>124.5</v>
      </c>
      <c r="R352" s="206"/>
      <c r="S352" s="319">
        <f t="shared" si="110"/>
        <v>124.5</v>
      </c>
      <c r="T352" s="319">
        <v>124.5</v>
      </c>
      <c r="U352" s="319">
        <f t="shared" si="102"/>
        <v>100</v>
      </c>
    </row>
    <row r="353" spans="1:21" s="188" customFormat="1" ht="27" customHeight="1">
      <c r="A353" s="162" t="s">
        <v>454</v>
      </c>
      <c r="B353" s="135" t="s">
        <v>418</v>
      </c>
      <c r="C353" s="153" t="s">
        <v>304</v>
      </c>
      <c r="D353" s="153" t="s">
        <v>260</v>
      </c>
      <c r="E353" s="282" t="s">
        <v>449</v>
      </c>
      <c r="F353" s="153"/>
      <c r="G353" s="222">
        <f>G355</f>
        <v>121</v>
      </c>
      <c r="H353" s="222">
        <f>H355</f>
        <v>0</v>
      </c>
      <c r="I353" s="120">
        <f t="shared" si="97"/>
        <v>121</v>
      </c>
      <c r="J353" s="222">
        <f>J355</f>
        <v>0</v>
      </c>
      <c r="K353" s="120">
        <f t="shared" si="101"/>
        <v>121</v>
      </c>
      <c r="L353" s="222">
        <f>L355</f>
        <v>0</v>
      </c>
      <c r="M353" s="120">
        <f t="shared" si="107"/>
        <v>121</v>
      </c>
      <c r="N353" s="222">
        <f>N355</f>
        <v>0</v>
      </c>
      <c r="O353" s="120">
        <f t="shared" si="108"/>
        <v>121</v>
      </c>
      <c r="P353" s="222">
        <f>P355</f>
        <v>0</v>
      </c>
      <c r="Q353" s="120">
        <f t="shared" si="109"/>
        <v>121</v>
      </c>
      <c r="R353" s="222">
        <f>R355</f>
        <v>0</v>
      </c>
      <c r="S353" s="319">
        <f t="shared" si="110"/>
        <v>121</v>
      </c>
      <c r="T353" s="319">
        <f t="shared" si="110"/>
        <v>121</v>
      </c>
      <c r="U353" s="319">
        <f t="shared" si="102"/>
        <v>100</v>
      </c>
    </row>
    <row r="354" spans="1:21" s="188" customFormat="1" ht="15.75" customHeight="1">
      <c r="A354" s="164" t="s">
        <v>204</v>
      </c>
      <c r="B354" s="140" t="s">
        <v>418</v>
      </c>
      <c r="C354" s="155" t="s">
        <v>304</v>
      </c>
      <c r="D354" s="155" t="s">
        <v>260</v>
      </c>
      <c r="E354" s="200" t="s">
        <v>449</v>
      </c>
      <c r="F354" s="184" t="s">
        <v>205</v>
      </c>
      <c r="G354" s="222">
        <f>G355</f>
        <v>121</v>
      </c>
      <c r="H354" s="222">
        <f>H355</f>
        <v>0</v>
      </c>
      <c r="I354" s="120">
        <f t="shared" si="97"/>
        <v>121</v>
      </c>
      <c r="J354" s="222">
        <f>J355</f>
        <v>0</v>
      </c>
      <c r="K354" s="120">
        <f t="shared" si="101"/>
        <v>121</v>
      </c>
      <c r="L354" s="222">
        <f>L355</f>
        <v>0</v>
      </c>
      <c r="M354" s="120">
        <f t="shared" si="107"/>
        <v>121</v>
      </c>
      <c r="N354" s="222">
        <f>N355</f>
        <v>0</v>
      </c>
      <c r="O354" s="120">
        <f t="shared" si="108"/>
        <v>121</v>
      </c>
      <c r="P354" s="222">
        <f>P355</f>
        <v>0</v>
      </c>
      <c r="Q354" s="120">
        <f t="shared" si="109"/>
        <v>121</v>
      </c>
      <c r="R354" s="222">
        <f>R355</f>
        <v>0</v>
      </c>
      <c r="S354" s="319">
        <f t="shared" si="110"/>
        <v>121</v>
      </c>
      <c r="T354" s="319">
        <f t="shared" si="110"/>
        <v>121</v>
      </c>
      <c r="U354" s="319">
        <f t="shared" si="102"/>
        <v>100</v>
      </c>
    </row>
    <row r="355" spans="1:21" ht="17.25" customHeight="1" hidden="1">
      <c r="A355" s="207" t="s">
        <v>417</v>
      </c>
      <c r="B355" s="140" t="s">
        <v>418</v>
      </c>
      <c r="C355" s="155" t="s">
        <v>304</v>
      </c>
      <c r="D355" s="155" t="s">
        <v>260</v>
      </c>
      <c r="E355" s="200" t="s">
        <v>449</v>
      </c>
      <c r="F355" s="155" t="s">
        <v>269</v>
      </c>
      <c r="G355" s="206">
        <v>121</v>
      </c>
      <c r="H355" s="206"/>
      <c r="I355" s="120">
        <f t="shared" si="97"/>
        <v>121</v>
      </c>
      <c r="J355" s="206"/>
      <c r="K355" s="120">
        <f t="shared" si="101"/>
        <v>121</v>
      </c>
      <c r="L355" s="206"/>
      <c r="M355" s="120">
        <f t="shared" si="107"/>
        <v>121</v>
      </c>
      <c r="N355" s="206"/>
      <c r="O355" s="120">
        <f t="shared" si="108"/>
        <v>121</v>
      </c>
      <c r="P355" s="206"/>
      <c r="Q355" s="120">
        <f t="shared" si="109"/>
        <v>121</v>
      </c>
      <c r="R355" s="206"/>
      <c r="S355" s="319">
        <f t="shared" si="110"/>
        <v>121</v>
      </c>
      <c r="T355" s="319">
        <v>121</v>
      </c>
      <c r="U355" s="319">
        <f t="shared" si="102"/>
        <v>100</v>
      </c>
    </row>
    <row r="356" spans="1:21" s="188" customFormat="1" ht="28.5" customHeight="1">
      <c r="A356" s="162" t="s">
        <v>452</v>
      </c>
      <c r="B356" s="135" t="s">
        <v>418</v>
      </c>
      <c r="C356" s="153" t="s">
        <v>304</v>
      </c>
      <c r="D356" s="153" t="s">
        <v>260</v>
      </c>
      <c r="E356" s="282" t="s">
        <v>450</v>
      </c>
      <c r="F356" s="153"/>
      <c r="G356" s="222">
        <f>G358</f>
        <v>26</v>
      </c>
      <c r="H356" s="222">
        <f>H358</f>
        <v>0</v>
      </c>
      <c r="I356" s="120">
        <f t="shared" si="97"/>
        <v>26</v>
      </c>
      <c r="J356" s="222">
        <f>J358</f>
        <v>0</v>
      </c>
      <c r="K356" s="120">
        <f t="shared" si="101"/>
        <v>26</v>
      </c>
      <c r="L356" s="222">
        <f>L358</f>
        <v>0</v>
      </c>
      <c r="M356" s="120">
        <f t="shared" si="107"/>
        <v>26</v>
      </c>
      <c r="N356" s="222">
        <f>N358</f>
        <v>0</v>
      </c>
      <c r="O356" s="120">
        <f t="shared" si="108"/>
        <v>26</v>
      </c>
      <c r="P356" s="222">
        <f>P358</f>
        <v>0</v>
      </c>
      <c r="Q356" s="120">
        <f t="shared" si="109"/>
        <v>26</v>
      </c>
      <c r="R356" s="222">
        <f>R358</f>
        <v>0</v>
      </c>
      <c r="S356" s="319">
        <f t="shared" si="110"/>
        <v>26</v>
      </c>
      <c r="T356" s="319">
        <f t="shared" si="110"/>
        <v>26</v>
      </c>
      <c r="U356" s="319">
        <f t="shared" si="102"/>
        <v>100</v>
      </c>
    </row>
    <row r="357" spans="1:21" s="188" customFormat="1" ht="16.5" customHeight="1">
      <c r="A357" s="164" t="s">
        <v>204</v>
      </c>
      <c r="B357" s="140" t="s">
        <v>418</v>
      </c>
      <c r="C357" s="155" t="s">
        <v>304</v>
      </c>
      <c r="D357" s="155" t="s">
        <v>260</v>
      </c>
      <c r="E357" s="200" t="s">
        <v>450</v>
      </c>
      <c r="F357" s="184" t="s">
        <v>205</v>
      </c>
      <c r="G357" s="222">
        <f>G358</f>
        <v>26</v>
      </c>
      <c r="H357" s="222">
        <f>H358</f>
        <v>0</v>
      </c>
      <c r="I357" s="120">
        <f t="shared" si="97"/>
        <v>26</v>
      </c>
      <c r="J357" s="222">
        <f>J358</f>
        <v>0</v>
      </c>
      <c r="K357" s="120">
        <f t="shared" si="101"/>
        <v>26</v>
      </c>
      <c r="L357" s="222">
        <f>L358</f>
        <v>0</v>
      </c>
      <c r="M357" s="120">
        <f t="shared" si="107"/>
        <v>26</v>
      </c>
      <c r="N357" s="222">
        <f>N358</f>
        <v>0</v>
      </c>
      <c r="O357" s="120">
        <f t="shared" si="108"/>
        <v>26</v>
      </c>
      <c r="P357" s="222">
        <f>P358</f>
        <v>0</v>
      </c>
      <c r="Q357" s="120">
        <f t="shared" si="109"/>
        <v>26</v>
      </c>
      <c r="R357" s="222">
        <f>R358</f>
        <v>0</v>
      </c>
      <c r="S357" s="319">
        <f t="shared" si="110"/>
        <v>26</v>
      </c>
      <c r="T357" s="319">
        <f t="shared" si="110"/>
        <v>26</v>
      </c>
      <c r="U357" s="319">
        <f t="shared" si="102"/>
        <v>100</v>
      </c>
    </row>
    <row r="358" spans="1:21" ht="17.25" customHeight="1" hidden="1">
      <c r="A358" s="207" t="s">
        <v>417</v>
      </c>
      <c r="B358" s="140" t="s">
        <v>418</v>
      </c>
      <c r="C358" s="155" t="s">
        <v>304</v>
      </c>
      <c r="D358" s="155" t="s">
        <v>260</v>
      </c>
      <c r="E358" s="200" t="s">
        <v>450</v>
      </c>
      <c r="F358" s="155" t="s">
        <v>269</v>
      </c>
      <c r="G358" s="206">
        <v>26</v>
      </c>
      <c r="H358" s="206"/>
      <c r="I358" s="120">
        <f t="shared" si="97"/>
        <v>26</v>
      </c>
      <c r="J358" s="206"/>
      <c r="K358" s="120">
        <f t="shared" si="101"/>
        <v>26</v>
      </c>
      <c r="L358" s="206"/>
      <c r="M358" s="120">
        <f t="shared" si="107"/>
        <v>26</v>
      </c>
      <c r="N358" s="206"/>
      <c r="O358" s="120">
        <f t="shared" si="108"/>
        <v>26</v>
      </c>
      <c r="P358" s="206"/>
      <c r="Q358" s="120">
        <f t="shared" si="109"/>
        <v>26</v>
      </c>
      <c r="R358" s="206"/>
      <c r="S358" s="319">
        <f t="shared" si="110"/>
        <v>26</v>
      </c>
      <c r="T358" s="319">
        <v>26</v>
      </c>
      <c r="U358" s="319">
        <f t="shared" si="102"/>
        <v>100</v>
      </c>
    </row>
    <row r="359" spans="1:21" s="1" customFormat="1" ht="56.25" customHeight="1">
      <c r="A359" s="304" t="s">
        <v>221</v>
      </c>
      <c r="B359" s="135" t="s">
        <v>418</v>
      </c>
      <c r="C359" s="153" t="s">
        <v>304</v>
      </c>
      <c r="D359" s="153" t="s">
        <v>260</v>
      </c>
      <c r="E359" s="137" t="s">
        <v>484</v>
      </c>
      <c r="F359" s="153"/>
      <c r="G359" s="163"/>
      <c r="H359" s="163"/>
      <c r="I359" s="133"/>
      <c r="J359" s="163">
        <f aca="true" t="shared" si="111" ref="J359:T360">J360</f>
        <v>12.98</v>
      </c>
      <c r="K359" s="163">
        <f t="shared" si="111"/>
        <v>12.98</v>
      </c>
      <c r="L359" s="163">
        <f t="shared" si="111"/>
        <v>0</v>
      </c>
      <c r="M359" s="163">
        <f t="shared" si="111"/>
        <v>12.98</v>
      </c>
      <c r="N359" s="163">
        <f t="shared" si="111"/>
        <v>0</v>
      </c>
      <c r="O359" s="163">
        <f t="shared" si="111"/>
        <v>12.98</v>
      </c>
      <c r="P359" s="163">
        <f t="shared" si="111"/>
        <v>0</v>
      </c>
      <c r="Q359" s="163">
        <f t="shared" si="111"/>
        <v>12.98</v>
      </c>
      <c r="R359" s="163">
        <f t="shared" si="111"/>
        <v>0</v>
      </c>
      <c r="S359" s="325">
        <f t="shared" si="111"/>
        <v>12.98</v>
      </c>
      <c r="T359" s="325">
        <f t="shared" si="111"/>
        <v>12.98</v>
      </c>
      <c r="U359" s="319">
        <f t="shared" si="102"/>
        <v>100</v>
      </c>
    </row>
    <row r="360" spans="1:21" s="1" customFormat="1" ht="17.25" customHeight="1">
      <c r="A360" s="164" t="s">
        <v>204</v>
      </c>
      <c r="B360" s="140" t="s">
        <v>418</v>
      </c>
      <c r="C360" s="155" t="s">
        <v>304</v>
      </c>
      <c r="D360" s="155" t="s">
        <v>260</v>
      </c>
      <c r="E360" s="142" t="s">
        <v>484</v>
      </c>
      <c r="F360" s="155" t="s">
        <v>205</v>
      </c>
      <c r="G360" s="148"/>
      <c r="H360" s="148"/>
      <c r="I360" s="120"/>
      <c r="J360" s="148">
        <f t="shared" si="111"/>
        <v>12.98</v>
      </c>
      <c r="K360" s="148">
        <f t="shared" si="111"/>
        <v>12.98</v>
      </c>
      <c r="L360" s="148">
        <f t="shared" si="111"/>
        <v>0</v>
      </c>
      <c r="M360" s="148">
        <f t="shared" si="111"/>
        <v>12.98</v>
      </c>
      <c r="N360" s="148">
        <f t="shared" si="111"/>
        <v>0</v>
      </c>
      <c r="O360" s="148">
        <f t="shared" si="111"/>
        <v>12.98</v>
      </c>
      <c r="P360" s="148">
        <f t="shared" si="111"/>
        <v>0</v>
      </c>
      <c r="Q360" s="148">
        <f t="shared" si="111"/>
        <v>12.98</v>
      </c>
      <c r="R360" s="148">
        <f t="shared" si="111"/>
        <v>0</v>
      </c>
      <c r="S360" s="321">
        <f t="shared" si="111"/>
        <v>12.98</v>
      </c>
      <c r="T360" s="321">
        <f t="shared" si="111"/>
        <v>12.98</v>
      </c>
      <c r="U360" s="319">
        <f t="shared" si="102"/>
        <v>100</v>
      </c>
    </row>
    <row r="361" spans="1:21" s="1" customFormat="1" ht="17.25" customHeight="1" hidden="1">
      <c r="A361" s="207" t="s">
        <v>417</v>
      </c>
      <c r="B361" s="140" t="s">
        <v>418</v>
      </c>
      <c r="C361" s="155" t="s">
        <v>304</v>
      </c>
      <c r="D361" s="155" t="s">
        <v>260</v>
      </c>
      <c r="E361" s="142" t="s">
        <v>444</v>
      </c>
      <c r="F361" s="155" t="s">
        <v>269</v>
      </c>
      <c r="G361" s="148"/>
      <c r="H361" s="148"/>
      <c r="I361" s="120"/>
      <c r="J361" s="148">
        <v>12.98</v>
      </c>
      <c r="K361" s="262">
        <f>I361+J361</f>
        <v>12.98</v>
      </c>
      <c r="L361" s="148"/>
      <c r="M361" s="262">
        <f>K361+L361</f>
        <v>12.98</v>
      </c>
      <c r="N361" s="148"/>
      <c r="O361" s="262">
        <f>M361+N361</f>
        <v>12.98</v>
      </c>
      <c r="P361" s="148"/>
      <c r="Q361" s="262">
        <f>O361+P361</f>
        <v>12.98</v>
      </c>
      <c r="R361" s="148"/>
      <c r="S361" s="331">
        <f>Q361+R361</f>
        <v>12.98</v>
      </c>
      <c r="T361" s="331">
        <v>12.98</v>
      </c>
      <c r="U361" s="319">
        <f t="shared" si="102"/>
        <v>100</v>
      </c>
    </row>
    <row r="362" spans="1:21" s="266" customFormat="1" ht="15" customHeight="1">
      <c r="A362" s="201" t="s">
        <v>303</v>
      </c>
      <c r="B362" s="140"/>
      <c r="C362" s="244"/>
      <c r="D362" s="244"/>
      <c r="E362" s="200"/>
      <c r="F362" s="244"/>
      <c r="G362" s="305">
        <f>G9+G93+G106+G119+G177+G282+G326+G333+G347</f>
        <v>45074.700000000004</v>
      </c>
      <c r="H362" s="306">
        <f>H9+H93+H106+H119+H177+H282+H326+H333+H347</f>
        <v>8993.26094</v>
      </c>
      <c r="I362" s="177">
        <f t="shared" si="97"/>
        <v>54067.960940000004</v>
      </c>
      <c r="J362" s="306">
        <f>J9+J93+J106+J119+J177+J282+J326+J333+J347</f>
        <v>0</v>
      </c>
      <c r="K362" s="177">
        <f t="shared" si="101"/>
        <v>54067.960940000004</v>
      </c>
      <c r="L362" s="306">
        <f>L9+L93+L106+L119+L177+L282+L326+L333+L347</f>
        <v>1713.173</v>
      </c>
      <c r="M362" s="177">
        <f>K362+L362</f>
        <v>55781.13394000001</v>
      </c>
      <c r="N362" s="306">
        <f>N9+N93+N106+N119+N177+N282+N326+N333+N347</f>
        <v>35874.600000000006</v>
      </c>
      <c r="O362" s="177">
        <f>M362+N362</f>
        <v>91655.73394</v>
      </c>
      <c r="P362" s="305">
        <f>P9+P93+P106+P119+P177+P282+P326+P333+P347</f>
        <v>13565</v>
      </c>
      <c r="Q362" s="177">
        <f>O362+P362</f>
        <v>105220.73394</v>
      </c>
      <c r="R362" s="305">
        <f>R9+R93+R106+R119+R177+R282+R326+R333+R347</f>
        <v>18655.027000000002</v>
      </c>
      <c r="S362" s="319">
        <f>Q362+R362</f>
        <v>123875.76094000001</v>
      </c>
      <c r="T362" s="319">
        <f>T347+T333+T326+T282+T177+T119+T106+T93+T9</f>
        <v>74699.25005</v>
      </c>
      <c r="U362" s="319">
        <f t="shared" si="102"/>
        <v>60.301748690109804</v>
      </c>
    </row>
    <row r="363" spans="7:21" ht="15.75">
      <c r="G363" s="307"/>
      <c r="H363" s="307"/>
      <c r="I363" s="307"/>
      <c r="J363" s="307"/>
      <c r="K363" s="307"/>
      <c r="L363" s="307"/>
      <c r="M363" s="307"/>
      <c r="N363" s="307"/>
      <c r="O363" s="307"/>
      <c r="P363" s="307"/>
      <c r="Q363" s="307"/>
      <c r="R363" s="307"/>
      <c r="S363" s="307"/>
      <c r="T363" s="307"/>
      <c r="U363" s="307"/>
    </row>
    <row r="364" spans="7:21" ht="15.75">
      <c r="G364" s="308"/>
      <c r="H364" s="309"/>
      <c r="I364" s="308"/>
      <c r="J364" s="309"/>
      <c r="K364" s="308"/>
      <c r="L364" s="309"/>
      <c r="M364" s="308"/>
      <c r="N364" s="309"/>
      <c r="O364" s="308"/>
      <c r="P364" s="309"/>
      <c r="Q364" s="308"/>
      <c r="R364" s="309"/>
      <c r="S364" s="308"/>
      <c r="T364" s="308"/>
      <c r="U364" s="308"/>
    </row>
    <row r="365" spans="7:21" ht="15.75">
      <c r="G365" s="310"/>
      <c r="H365" s="310"/>
      <c r="I365" s="310"/>
      <c r="J365" s="310"/>
      <c r="K365" s="310"/>
      <c r="L365" s="310"/>
      <c r="M365" s="310"/>
      <c r="N365" s="310"/>
      <c r="O365" s="310"/>
      <c r="P365" s="310"/>
      <c r="Q365" s="310"/>
      <c r="R365" s="310"/>
      <c r="S365" s="310"/>
      <c r="T365" s="310"/>
      <c r="U365" s="310"/>
    </row>
    <row r="367" ht="15.75">
      <c r="T367" s="318"/>
    </row>
    <row r="374" spans="2:21" s="188" customFormat="1" ht="15.75">
      <c r="B374" s="311"/>
      <c r="C374" s="312"/>
      <c r="D374" s="312"/>
      <c r="F374" s="312"/>
      <c r="G374" s="313"/>
      <c r="H374" s="313"/>
      <c r="I374" s="313"/>
      <c r="J374" s="313"/>
      <c r="K374" s="313"/>
      <c r="L374" s="313"/>
      <c r="M374" s="313"/>
      <c r="N374" s="313"/>
      <c r="O374" s="313"/>
      <c r="P374" s="313"/>
      <c r="Q374" s="313"/>
      <c r="R374" s="313"/>
      <c r="S374" s="313"/>
      <c r="T374" s="313"/>
      <c r="U374" s="313"/>
    </row>
    <row r="383" spans="2:21" s="188" customFormat="1" ht="15.75">
      <c r="B383" s="311"/>
      <c r="C383" s="312"/>
      <c r="D383" s="312"/>
      <c r="F383" s="312"/>
      <c r="G383" s="313"/>
      <c r="H383" s="313"/>
      <c r="I383" s="313"/>
      <c r="J383" s="313"/>
      <c r="K383" s="313"/>
      <c r="L383" s="313"/>
      <c r="M383" s="313"/>
      <c r="N383" s="313"/>
      <c r="O383" s="313"/>
      <c r="P383" s="313"/>
      <c r="Q383" s="313"/>
      <c r="R383" s="313"/>
      <c r="S383" s="313"/>
      <c r="T383" s="313"/>
      <c r="U383" s="313"/>
    </row>
    <row r="394" spans="2:5" ht="15.75">
      <c r="B394" s="314"/>
      <c r="C394" s="315"/>
      <c r="D394" s="315"/>
      <c r="E394" s="316"/>
    </row>
    <row r="395" spans="2:5" ht="15.75">
      <c r="B395" s="314"/>
      <c r="C395" s="315"/>
      <c r="D395" s="315"/>
      <c r="E395" s="316"/>
    </row>
    <row r="396" spans="2:5" ht="15.75">
      <c r="B396" s="314"/>
      <c r="C396" s="315"/>
      <c r="D396" s="315"/>
      <c r="E396" s="316"/>
    </row>
    <row r="397" spans="2:5" ht="15.75">
      <c r="B397" s="314"/>
      <c r="C397" s="315"/>
      <c r="D397" s="315"/>
      <c r="E397" s="316"/>
    </row>
    <row r="398" spans="2:5" ht="15.75">
      <c r="B398" s="314"/>
      <c r="C398" s="315"/>
      <c r="D398" s="315"/>
      <c r="E398" s="316"/>
    </row>
  </sheetData>
  <sheetProtection/>
  <mergeCells count="1">
    <mergeCell ref="A5:S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10.25390625" style="1" customWidth="1"/>
    <col min="2" max="2" width="23.00390625" style="1" customWidth="1"/>
    <col min="3" max="3" width="21.25390625" style="17" customWidth="1"/>
    <col min="4" max="4" width="14.375" style="17" customWidth="1"/>
    <col min="5" max="5" width="11.75390625" style="1" customWidth="1"/>
    <col min="6" max="6" width="11.125" style="1" customWidth="1"/>
    <col min="7" max="16384" width="9.125" style="1" customWidth="1"/>
  </cols>
  <sheetData>
    <row r="1" spans="1:6" ht="15.75">
      <c r="A1" s="15"/>
      <c r="B1" s="2"/>
      <c r="C1" s="429" t="s">
        <v>565</v>
      </c>
      <c r="D1" s="429"/>
      <c r="E1" s="429"/>
      <c r="F1" s="429"/>
    </row>
    <row r="2" spans="1:6" ht="15" customHeight="1">
      <c r="A2" s="15"/>
      <c r="B2" s="2"/>
      <c r="C2" s="429" t="s">
        <v>566</v>
      </c>
      <c r="D2" s="429"/>
      <c r="E2" s="429"/>
      <c r="F2" s="429"/>
    </row>
    <row r="3" spans="1:6" ht="15.75" customHeight="1">
      <c r="A3" s="15"/>
      <c r="B3" s="2"/>
      <c r="C3" s="429" t="s">
        <v>567</v>
      </c>
      <c r="D3" s="429"/>
      <c r="E3" s="429"/>
      <c r="F3" s="429"/>
    </row>
    <row r="4" spans="1:4" ht="15.75">
      <c r="A4" s="15"/>
      <c r="B4" s="2"/>
      <c r="C4" s="16"/>
      <c r="D4" s="16"/>
    </row>
    <row r="5" spans="1:6" ht="31.5" customHeight="1">
      <c r="A5" s="428" t="s">
        <v>568</v>
      </c>
      <c r="B5" s="428"/>
      <c r="C5" s="428"/>
      <c r="D5" s="428"/>
      <c r="E5" s="428"/>
      <c r="F5" s="428"/>
    </row>
    <row r="7" spans="1:6" s="19" customFormat="1" ht="32.25" customHeight="1">
      <c r="A7" s="436" t="s">
        <v>485</v>
      </c>
      <c r="B7" s="436"/>
      <c r="C7" s="437" t="s">
        <v>486</v>
      </c>
      <c r="D7" s="438"/>
      <c r="E7" s="430" t="s">
        <v>536</v>
      </c>
      <c r="F7" s="430" t="s">
        <v>569</v>
      </c>
    </row>
    <row r="8" spans="1:6" s="19" customFormat="1" ht="78.75" customHeight="1">
      <c r="A8" s="18" t="s">
        <v>487</v>
      </c>
      <c r="B8" s="18" t="s">
        <v>488</v>
      </c>
      <c r="C8" s="439"/>
      <c r="D8" s="440"/>
      <c r="E8" s="431"/>
      <c r="F8" s="431"/>
    </row>
    <row r="9" spans="1:6" s="21" customFormat="1" ht="15">
      <c r="A9" s="20" t="s">
        <v>489</v>
      </c>
      <c r="B9" s="3" t="s">
        <v>490</v>
      </c>
      <c r="C9" s="436">
        <v>3</v>
      </c>
      <c r="D9" s="436"/>
      <c r="E9" s="13">
        <v>4</v>
      </c>
      <c r="F9" s="13">
        <v>5</v>
      </c>
    </row>
    <row r="10" spans="1:6" s="24" customFormat="1" ht="30.75" customHeight="1">
      <c r="A10" s="22" t="s">
        <v>418</v>
      </c>
      <c r="B10" s="23" t="s">
        <v>491</v>
      </c>
      <c r="C10" s="432" t="s">
        <v>492</v>
      </c>
      <c r="D10" s="433"/>
      <c r="E10" s="7">
        <f>E11</f>
        <v>3943.8339400000114</v>
      </c>
      <c r="F10" s="7">
        <f>F11</f>
        <v>1678.209759999998</v>
      </c>
    </row>
    <row r="11" spans="1:6" s="24" customFormat="1" ht="27.75" customHeight="1">
      <c r="A11" s="22" t="s">
        <v>418</v>
      </c>
      <c r="B11" s="23" t="s">
        <v>493</v>
      </c>
      <c r="C11" s="432" t="s">
        <v>494</v>
      </c>
      <c r="D11" s="433"/>
      <c r="E11" s="7">
        <f>E12+E16</f>
        <v>3943.8339400000114</v>
      </c>
      <c r="F11" s="7">
        <f>F12+F16</f>
        <v>1678.209759999998</v>
      </c>
    </row>
    <row r="12" spans="1:6" s="27" customFormat="1" ht="18.75" customHeight="1">
      <c r="A12" s="25" t="s">
        <v>418</v>
      </c>
      <c r="B12" s="26" t="s">
        <v>495</v>
      </c>
      <c r="C12" s="434" t="s">
        <v>496</v>
      </c>
      <c r="D12" s="435"/>
      <c r="E12" s="10">
        <f aca="true" t="shared" si="0" ref="E12:F14">E13</f>
        <v>-119931.927</v>
      </c>
      <c r="F12" s="10">
        <f t="shared" si="0"/>
        <v>-73021.04029</v>
      </c>
    </row>
    <row r="13" spans="1:6" s="19" customFormat="1" ht="24" customHeight="1">
      <c r="A13" s="28" t="s">
        <v>418</v>
      </c>
      <c r="B13" s="20" t="s">
        <v>497</v>
      </c>
      <c r="C13" s="441" t="s">
        <v>498</v>
      </c>
      <c r="D13" s="442"/>
      <c r="E13" s="9">
        <f t="shared" si="0"/>
        <v>-119931.927</v>
      </c>
      <c r="F13" s="9">
        <f t="shared" si="0"/>
        <v>-73021.04029</v>
      </c>
    </row>
    <row r="14" spans="1:6" s="19" customFormat="1" ht="29.25" customHeight="1">
      <c r="A14" s="28" t="s">
        <v>418</v>
      </c>
      <c r="B14" s="20" t="s">
        <v>499</v>
      </c>
      <c r="C14" s="441" t="s">
        <v>500</v>
      </c>
      <c r="D14" s="442"/>
      <c r="E14" s="9">
        <f t="shared" si="0"/>
        <v>-119931.927</v>
      </c>
      <c r="F14" s="9">
        <f t="shared" si="0"/>
        <v>-73021.04029</v>
      </c>
    </row>
    <row r="15" spans="1:6" s="19" customFormat="1" ht="30" customHeight="1">
      <c r="A15" s="28" t="s">
        <v>418</v>
      </c>
      <c r="B15" s="20" t="s">
        <v>501</v>
      </c>
      <c r="C15" s="441" t="s">
        <v>502</v>
      </c>
      <c r="D15" s="442"/>
      <c r="E15" s="9">
        <f>-'Доходы 2020 '!I120</f>
        <v>-119931.927</v>
      </c>
      <c r="F15" s="9">
        <f>-'Доходы 2020 '!J120</f>
        <v>-73021.04029</v>
      </c>
    </row>
    <row r="16" spans="1:6" s="27" customFormat="1" ht="17.25" customHeight="1">
      <c r="A16" s="25" t="s">
        <v>418</v>
      </c>
      <c r="B16" s="26" t="s">
        <v>503</v>
      </c>
      <c r="C16" s="434" t="s">
        <v>504</v>
      </c>
      <c r="D16" s="435"/>
      <c r="E16" s="10">
        <f aca="true" t="shared" si="1" ref="E16:F18">E17</f>
        <v>123875.76094000001</v>
      </c>
      <c r="F16" s="10">
        <f t="shared" si="1"/>
        <v>74699.25005</v>
      </c>
    </row>
    <row r="17" spans="1:6" s="19" customFormat="1" ht="25.5" customHeight="1">
      <c r="A17" s="28" t="s">
        <v>418</v>
      </c>
      <c r="B17" s="20" t="s">
        <v>505</v>
      </c>
      <c r="C17" s="441" t="s">
        <v>506</v>
      </c>
      <c r="D17" s="442"/>
      <c r="E17" s="9">
        <f t="shared" si="1"/>
        <v>123875.76094000001</v>
      </c>
      <c r="F17" s="9">
        <f t="shared" si="1"/>
        <v>74699.25005</v>
      </c>
    </row>
    <row r="18" spans="1:6" s="19" customFormat="1" ht="29.25" customHeight="1">
      <c r="A18" s="28" t="s">
        <v>418</v>
      </c>
      <c r="B18" s="20" t="s">
        <v>507</v>
      </c>
      <c r="C18" s="441" t="s">
        <v>508</v>
      </c>
      <c r="D18" s="442"/>
      <c r="E18" s="9">
        <f t="shared" si="1"/>
        <v>123875.76094000001</v>
      </c>
      <c r="F18" s="9">
        <f t="shared" si="1"/>
        <v>74699.25005</v>
      </c>
    </row>
    <row r="19" spans="1:6" s="19" customFormat="1" ht="31.5" customHeight="1">
      <c r="A19" s="28" t="s">
        <v>418</v>
      </c>
      <c r="B19" s="20" t="s">
        <v>509</v>
      </c>
      <c r="C19" s="441" t="s">
        <v>510</v>
      </c>
      <c r="D19" s="442"/>
      <c r="E19" s="9">
        <f>'расходы 2020г'!S362</f>
        <v>123875.76094000001</v>
      </c>
      <c r="F19" s="9">
        <f>'расходы 2020г'!T362</f>
        <v>74699.25005</v>
      </c>
    </row>
    <row r="20" spans="1:2" ht="15.75">
      <c r="A20" s="14"/>
      <c r="B20" s="14"/>
    </row>
    <row r="21" spans="1:2" ht="15.75">
      <c r="A21" s="14"/>
      <c r="B21" s="14"/>
    </row>
    <row r="22" spans="1:2" ht="15.75">
      <c r="A22" s="14"/>
      <c r="B22" s="14"/>
    </row>
    <row r="23" spans="1:6" ht="15.75">
      <c r="A23" s="14"/>
      <c r="B23" s="14"/>
      <c r="E23" s="5"/>
      <c r="F23" s="5"/>
    </row>
    <row r="24" spans="1:2" ht="15.75">
      <c r="A24" s="14"/>
      <c r="B24" s="14"/>
    </row>
    <row r="25" spans="1:2" ht="15.75">
      <c r="A25" s="14"/>
      <c r="B25" s="14"/>
    </row>
    <row r="26" spans="1:2" ht="15.75">
      <c r="A26" s="14"/>
      <c r="B26" s="14"/>
    </row>
    <row r="27" spans="1:2" ht="15.75">
      <c r="A27" s="14"/>
      <c r="B27" s="14"/>
    </row>
    <row r="28" spans="1:2" ht="15.75">
      <c r="A28" s="14"/>
      <c r="B28" s="14"/>
    </row>
    <row r="29" spans="1:2" ht="15.75">
      <c r="A29" s="14"/>
      <c r="B29" s="14"/>
    </row>
    <row r="30" spans="1:2" ht="15.75">
      <c r="A30" s="14"/>
      <c r="B30" s="14"/>
    </row>
    <row r="31" spans="1:2" ht="15.75">
      <c r="A31" s="14"/>
      <c r="B31" s="14"/>
    </row>
    <row r="32" spans="1:2" ht="15.75">
      <c r="A32" s="14"/>
      <c r="B32" s="14"/>
    </row>
    <row r="33" spans="1:2" ht="15.75">
      <c r="A33" s="14"/>
      <c r="B33" s="14"/>
    </row>
    <row r="34" spans="1:2" ht="15.75">
      <c r="A34" s="14"/>
      <c r="B34" s="14"/>
    </row>
    <row r="35" spans="1:2" ht="15.75">
      <c r="A35" s="14"/>
      <c r="B35" s="14"/>
    </row>
    <row r="36" spans="1:2" ht="15.75">
      <c r="A36" s="14"/>
      <c r="B36" s="14"/>
    </row>
    <row r="37" spans="1:2" ht="15.75">
      <c r="A37" s="14"/>
      <c r="B37" s="14"/>
    </row>
    <row r="38" spans="1:2" ht="15.75">
      <c r="A38" s="14"/>
      <c r="B38" s="14"/>
    </row>
    <row r="39" spans="1:2" ht="15.75">
      <c r="A39" s="14"/>
      <c r="B39" s="14"/>
    </row>
    <row r="40" spans="1:2" ht="15.75">
      <c r="A40" s="14"/>
      <c r="B40" s="14"/>
    </row>
    <row r="41" spans="1:2" ht="15.75">
      <c r="A41" s="14"/>
      <c r="B41" s="14"/>
    </row>
    <row r="42" spans="1:2" ht="15.75">
      <c r="A42" s="14"/>
      <c r="B42" s="14"/>
    </row>
    <row r="43" spans="1:2" ht="15.75">
      <c r="A43" s="14"/>
      <c r="B43" s="14"/>
    </row>
    <row r="44" spans="1:2" ht="15.75">
      <c r="A44" s="14"/>
      <c r="B44" s="14"/>
    </row>
    <row r="45" spans="1:2" ht="15.75">
      <c r="A45" s="14"/>
      <c r="B45" s="14"/>
    </row>
    <row r="46" spans="1:2" ht="15.75">
      <c r="A46" s="14"/>
      <c r="B46" s="14"/>
    </row>
    <row r="47" spans="1:2" ht="15.75">
      <c r="A47" s="14"/>
      <c r="B47" s="14"/>
    </row>
  </sheetData>
  <sheetProtection/>
  <mergeCells count="19">
    <mergeCell ref="C18:D18"/>
    <mergeCell ref="C19:D19"/>
    <mergeCell ref="C13:D13"/>
    <mergeCell ref="C14:D14"/>
    <mergeCell ref="C15:D15"/>
    <mergeCell ref="C16:D16"/>
    <mergeCell ref="C12:D12"/>
    <mergeCell ref="A7:B7"/>
    <mergeCell ref="C7:D8"/>
    <mergeCell ref="F7:F8"/>
    <mergeCell ref="A5:F5"/>
    <mergeCell ref="C17:D17"/>
    <mergeCell ref="C9:D9"/>
    <mergeCell ref="C1:F1"/>
    <mergeCell ref="C2:F2"/>
    <mergeCell ref="C3:F3"/>
    <mergeCell ref="E7:E8"/>
    <mergeCell ref="C10:D10"/>
    <mergeCell ref="C11:D1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K281"/>
  <sheetViews>
    <sheetView tabSelected="1" view="pageBreakPreview" zoomScaleSheetLayoutView="100" zoomScalePageLayoutView="0" workbookViewId="0" topLeftCell="A131">
      <selection activeCell="H11" sqref="H11"/>
    </sheetView>
  </sheetViews>
  <sheetFormatPr defaultColWidth="9.00390625" defaultRowHeight="12.75"/>
  <cols>
    <col min="1" max="1" width="60.25390625" style="72" customWidth="1"/>
    <col min="2" max="2" width="5.00390625" style="395" hidden="1" customWidth="1"/>
    <col min="3" max="3" width="4.00390625" style="396" hidden="1" customWidth="1"/>
    <col min="4" max="4" width="4.25390625" style="396" hidden="1" customWidth="1"/>
    <col min="5" max="5" width="13.125" style="72" customWidth="1"/>
    <col min="6" max="6" width="5.875" style="396" customWidth="1"/>
    <col min="7" max="7" width="8.625" style="401" customWidth="1"/>
    <col min="8" max="8" width="9.375" style="401" customWidth="1"/>
    <col min="9" max="9" width="5.625" style="401" customWidth="1"/>
    <col min="10" max="16384" width="9.125" style="72" customWidth="1"/>
  </cols>
  <sheetData>
    <row r="1" spans="1:9" s="1" customFormat="1" ht="15.75">
      <c r="A1" s="104"/>
      <c r="B1" s="105"/>
      <c r="C1" s="444" t="s">
        <v>570</v>
      </c>
      <c r="D1" s="444"/>
      <c r="E1" s="444"/>
      <c r="F1" s="444"/>
      <c r="G1" s="444"/>
      <c r="H1" s="444"/>
      <c r="I1" s="444"/>
    </row>
    <row r="2" spans="1:9" s="1" customFormat="1" ht="15.75">
      <c r="A2" s="104"/>
      <c r="B2" s="105"/>
      <c r="C2" s="444" t="s">
        <v>544</v>
      </c>
      <c r="D2" s="444"/>
      <c r="E2" s="444"/>
      <c r="F2" s="444"/>
      <c r="G2" s="444"/>
      <c r="H2" s="444"/>
      <c r="I2" s="444"/>
    </row>
    <row r="3" spans="1:9" s="1" customFormat="1" ht="15.75">
      <c r="A3" s="104"/>
      <c r="B3" s="105"/>
      <c r="C3" s="444" t="s">
        <v>571</v>
      </c>
      <c r="D3" s="444"/>
      <c r="E3" s="444"/>
      <c r="F3" s="444"/>
      <c r="G3" s="444"/>
      <c r="H3" s="444"/>
      <c r="I3" s="444"/>
    </row>
    <row r="4" spans="1:9" s="1" customFormat="1" ht="15.75">
      <c r="A4" s="104"/>
      <c r="B4" s="105"/>
      <c r="C4" s="2"/>
      <c r="D4" s="2"/>
      <c r="E4" s="2"/>
      <c r="F4" s="106"/>
      <c r="G4" s="107"/>
      <c r="H4" s="107"/>
      <c r="I4" s="107"/>
    </row>
    <row r="5" spans="1:9" s="1" customFormat="1" ht="68.25" customHeight="1">
      <c r="A5" s="443" t="s">
        <v>572</v>
      </c>
      <c r="B5" s="443"/>
      <c r="C5" s="443"/>
      <c r="D5" s="443"/>
      <c r="E5" s="443"/>
      <c r="F5" s="443"/>
      <c r="G5" s="443"/>
      <c r="H5" s="443"/>
      <c r="I5" s="443"/>
    </row>
    <row r="6" spans="1:9" ht="12" customHeight="1">
      <c r="A6" s="340"/>
      <c r="B6" s="341"/>
      <c r="C6" s="342"/>
      <c r="D6" s="342"/>
      <c r="E6" s="340"/>
      <c r="F6" s="342"/>
      <c r="G6" s="343"/>
      <c r="H6" s="343"/>
      <c r="I6" s="343"/>
    </row>
    <row r="7" spans="1:9" s="345" customFormat="1" ht="63" customHeight="1">
      <c r="A7" s="344" t="s">
        <v>265</v>
      </c>
      <c r="B7" s="344"/>
      <c r="C7" s="344" t="s">
        <v>187</v>
      </c>
      <c r="D7" s="344" t="s">
        <v>188</v>
      </c>
      <c r="E7" s="344" t="s">
        <v>369</v>
      </c>
      <c r="F7" s="344" t="s">
        <v>190</v>
      </c>
      <c r="G7" s="96" t="s">
        <v>539</v>
      </c>
      <c r="H7" s="96" t="s">
        <v>540</v>
      </c>
      <c r="I7" s="96" t="s">
        <v>537</v>
      </c>
    </row>
    <row r="8" spans="1:9" ht="12" customHeight="1">
      <c r="A8" s="346">
        <v>1</v>
      </c>
      <c r="B8" s="346">
        <v>2</v>
      </c>
      <c r="C8" s="346">
        <v>3</v>
      </c>
      <c r="D8" s="346">
        <v>4</v>
      </c>
      <c r="E8" s="346">
        <v>2</v>
      </c>
      <c r="F8" s="346">
        <v>3</v>
      </c>
      <c r="G8" s="347">
        <v>4</v>
      </c>
      <c r="H8" s="347">
        <v>5</v>
      </c>
      <c r="I8" s="347">
        <v>6</v>
      </c>
    </row>
    <row r="9" spans="1:9" ht="33" customHeight="1">
      <c r="A9" s="348" t="s">
        <v>352</v>
      </c>
      <c r="B9" s="349" t="s">
        <v>418</v>
      </c>
      <c r="C9" s="350" t="s">
        <v>259</v>
      </c>
      <c r="D9" s="350" t="s">
        <v>261</v>
      </c>
      <c r="E9" s="351" t="s">
        <v>478</v>
      </c>
      <c r="F9" s="350"/>
      <c r="G9" s="408">
        <f>G10+G27+G41</f>
        <v>6072.6</v>
      </c>
      <c r="H9" s="408">
        <f>H10+H27+H41</f>
        <v>5634.5786</v>
      </c>
      <c r="I9" s="408">
        <f>H9/G9*100</f>
        <v>92.78692158218884</v>
      </c>
    </row>
    <row r="10" spans="1:9" ht="17.25" customHeight="1">
      <c r="A10" s="352" t="s">
        <v>353</v>
      </c>
      <c r="B10" s="353" t="s">
        <v>418</v>
      </c>
      <c r="C10" s="354" t="s">
        <v>259</v>
      </c>
      <c r="D10" s="354" t="s">
        <v>261</v>
      </c>
      <c r="E10" s="355" t="s">
        <v>354</v>
      </c>
      <c r="F10" s="354"/>
      <c r="G10" s="409">
        <f>G11+G16+G20</f>
        <v>4126.2</v>
      </c>
      <c r="H10" s="409">
        <f>H11+H16+H20</f>
        <v>3758.24599</v>
      </c>
      <c r="I10" s="408">
        <f aca="true" t="shared" si="0" ref="I10:I73">H10/G10*100</f>
        <v>91.08249697057825</v>
      </c>
    </row>
    <row r="11" spans="1:9" ht="30" customHeight="1">
      <c r="A11" s="356" t="s">
        <v>379</v>
      </c>
      <c r="B11" s="69" t="s">
        <v>418</v>
      </c>
      <c r="C11" s="70" t="s">
        <v>263</v>
      </c>
      <c r="D11" s="70" t="s">
        <v>257</v>
      </c>
      <c r="E11" s="355" t="s">
        <v>355</v>
      </c>
      <c r="F11" s="357" t="s">
        <v>419</v>
      </c>
      <c r="G11" s="410">
        <f>G12</f>
        <v>2750.9</v>
      </c>
      <c r="H11" s="410">
        <f>H12</f>
        <v>2720.99318</v>
      </c>
      <c r="I11" s="408">
        <f t="shared" si="0"/>
        <v>98.9128350721582</v>
      </c>
    </row>
    <row r="12" spans="1:9" ht="42" customHeight="1">
      <c r="A12" s="358" t="s">
        <v>193</v>
      </c>
      <c r="B12" s="69" t="s">
        <v>418</v>
      </c>
      <c r="C12" s="359" t="s">
        <v>263</v>
      </c>
      <c r="D12" s="359" t="s">
        <v>257</v>
      </c>
      <c r="E12" s="355" t="s">
        <v>355</v>
      </c>
      <c r="F12" s="360" t="s">
        <v>305</v>
      </c>
      <c r="G12" s="410">
        <f>'расходы 2020г'!S289</f>
        <v>2750.9</v>
      </c>
      <c r="H12" s="410">
        <f>'расходы 2020г'!T289</f>
        <v>2720.99318</v>
      </c>
      <c r="I12" s="408">
        <f t="shared" si="0"/>
        <v>98.9128350721582</v>
      </c>
    </row>
    <row r="13" spans="1:9" s="362" customFormat="1" ht="27" customHeight="1" hidden="1">
      <c r="A13" s="231" t="s">
        <v>245</v>
      </c>
      <c r="B13" s="69" t="s">
        <v>418</v>
      </c>
      <c r="C13" s="359" t="s">
        <v>263</v>
      </c>
      <c r="D13" s="359" t="s">
        <v>257</v>
      </c>
      <c r="E13" s="361" t="s">
        <v>355</v>
      </c>
      <c r="F13" s="359" t="s">
        <v>290</v>
      </c>
      <c r="G13" s="409"/>
      <c r="H13" s="409"/>
      <c r="I13" s="408" t="e">
        <f t="shared" si="0"/>
        <v>#DIV/0!</v>
      </c>
    </row>
    <row r="14" spans="1:9" ht="27" customHeight="1" hidden="1">
      <c r="A14" s="231" t="s">
        <v>212</v>
      </c>
      <c r="B14" s="69" t="s">
        <v>418</v>
      </c>
      <c r="C14" s="359" t="s">
        <v>263</v>
      </c>
      <c r="D14" s="359" t="s">
        <v>257</v>
      </c>
      <c r="E14" s="361" t="s">
        <v>355</v>
      </c>
      <c r="F14" s="359" t="s">
        <v>291</v>
      </c>
      <c r="G14" s="410"/>
      <c r="H14" s="410"/>
      <c r="I14" s="408" t="e">
        <f t="shared" si="0"/>
        <v>#DIV/0!</v>
      </c>
    </row>
    <row r="15" spans="1:9" ht="27" customHeight="1" hidden="1">
      <c r="A15" s="231" t="s">
        <v>213</v>
      </c>
      <c r="B15" s="69" t="s">
        <v>418</v>
      </c>
      <c r="C15" s="359" t="s">
        <v>263</v>
      </c>
      <c r="D15" s="359" t="s">
        <v>257</v>
      </c>
      <c r="E15" s="361" t="s">
        <v>355</v>
      </c>
      <c r="F15" s="359" t="s">
        <v>458</v>
      </c>
      <c r="G15" s="410"/>
      <c r="H15" s="410"/>
      <c r="I15" s="408" t="e">
        <f t="shared" si="0"/>
        <v>#DIV/0!</v>
      </c>
    </row>
    <row r="16" spans="1:9" ht="24" customHeight="1">
      <c r="A16" s="231" t="s">
        <v>380</v>
      </c>
      <c r="B16" s="69" t="s">
        <v>418</v>
      </c>
      <c r="C16" s="359" t="s">
        <v>263</v>
      </c>
      <c r="D16" s="359" t="s">
        <v>257</v>
      </c>
      <c r="E16" s="361" t="s">
        <v>355</v>
      </c>
      <c r="F16" s="359" t="s">
        <v>198</v>
      </c>
      <c r="G16" s="410">
        <f>G17</f>
        <v>1306.3</v>
      </c>
      <c r="H16" s="410">
        <f>H17</f>
        <v>989.654</v>
      </c>
      <c r="I16" s="408">
        <f t="shared" si="0"/>
        <v>75.76008573834496</v>
      </c>
    </row>
    <row r="17" spans="1:9" s="362" customFormat="1" ht="27" customHeight="1">
      <c r="A17" s="363" t="s">
        <v>197</v>
      </c>
      <c r="B17" s="69" t="s">
        <v>418</v>
      </c>
      <c r="C17" s="359" t="s">
        <v>263</v>
      </c>
      <c r="D17" s="359" t="s">
        <v>257</v>
      </c>
      <c r="E17" s="228" t="s">
        <v>356</v>
      </c>
      <c r="F17" s="359" t="s">
        <v>466</v>
      </c>
      <c r="G17" s="409">
        <f>'расходы 2020г'!S295</f>
        <v>1306.3</v>
      </c>
      <c r="H17" s="409">
        <f>'расходы 2020г'!T295</f>
        <v>989.654</v>
      </c>
      <c r="I17" s="408">
        <f t="shared" si="0"/>
        <v>75.76008573834496</v>
      </c>
    </row>
    <row r="18" spans="1:9" s="362" customFormat="1" ht="27.75" customHeight="1" hidden="1">
      <c r="A18" s="364" t="s">
        <v>199</v>
      </c>
      <c r="B18" s="69" t="s">
        <v>418</v>
      </c>
      <c r="C18" s="359" t="s">
        <v>263</v>
      </c>
      <c r="D18" s="359" t="s">
        <v>257</v>
      </c>
      <c r="E18" s="228" t="s">
        <v>356</v>
      </c>
      <c r="F18" s="359" t="s">
        <v>274</v>
      </c>
      <c r="G18" s="411"/>
      <c r="H18" s="411"/>
      <c r="I18" s="408" t="e">
        <f t="shared" si="0"/>
        <v>#DIV/0!</v>
      </c>
    </row>
    <row r="19" spans="1:9" ht="28.5" customHeight="1" hidden="1">
      <c r="A19" s="231" t="s">
        <v>273</v>
      </c>
      <c r="B19" s="69" t="s">
        <v>418</v>
      </c>
      <c r="C19" s="359" t="s">
        <v>263</v>
      </c>
      <c r="D19" s="359" t="s">
        <v>257</v>
      </c>
      <c r="E19" s="228" t="s">
        <v>356</v>
      </c>
      <c r="F19" s="359" t="s">
        <v>275</v>
      </c>
      <c r="G19" s="412"/>
      <c r="H19" s="412"/>
      <c r="I19" s="408" t="e">
        <f t="shared" si="0"/>
        <v>#DIV/0!</v>
      </c>
    </row>
    <row r="20" spans="1:9" ht="24.75" customHeight="1">
      <c r="A20" s="231" t="s">
        <v>375</v>
      </c>
      <c r="B20" s="69" t="s">
        <v>418</v>
      </c>
      <c r="C20" s="359" t="s">
        <v>263</v>
      </c>
      <c r="D20" s="359" t="s">
        <v>257</v>
      </c>
      <c r="E20" s="228" t="s">
        <v>356</v>
      </c>
      <c r="F20" s="359" t="s">
        <v>200</v>
      </c>
      <c r="G20" s="412">
        <f>G21+G22</f>
        <v>69</v>
      </c>
      <c r="H20" s="412">
        <f>H21+H22</f>
        <v>47.59881</v>
      </c>
      <c r="I20" s="408">
        <f t="shared" si="0"/>
        <v>68.98378260869565</v>
      </c>
    </row>
    <row r="21" spans="1:9" ht="18" customHeight="1">
      <c r="A21" s="231" t="s">
        <v>431</v>
      </c>
      <c r="B21" s="69" t="s">
        <v>418</v>
      </c>
      <c r="C21" s="359" t="s">
        <v>263</v>
      </c>
      <c r="D21" s="359" t="s">
        <v>257</v>
      </c>
      <c r="E21" s="228" t="s">
        <v>356</v>
      </c>
      <c r="F21" s="359" t="s">
        <v>202</v>
      </c>
      <c r="G21" s="412">
        <f>'расходы 2020г'!S299</f>
        <v>15</v>
      </c>
      <c r="H21" s="412">
        <f>'расходы 2020г'!T299</f>
        <v>14.77577</v>
      </c>
      <c r="I21" s="408">
        <f t="shared" si="0"/>
        <v>98.50513333333333</v>
      </c>
    </row>
    <row r="22" spans="1:9" ht="18" customHeight="1">
      <c r="A22" s="231" t="s">
        <v>470</v>
      </c>
      <c r="B22" s="69" t="s">
        <v>418</v>
      </c>
      <c r="C22" s="359" t="s">
        <v>263</v>
      </c>
      <c r="D22" s="359" t="s">
        <v>257</v>
      </c>
      <c r="E22" s="228" t="s">
        <v>356</v>
      </c>
      <c r="F22" s="359" t="s">
        <v>469</v>
      </c>
      <c r="G22" s="412">
        <f>'расходы 2020г'!S301</f>
        <v>54</v>
      </c>
      <c r="H22" s="412">
        <f>'расходы 2020г'!T301</f>
        <v>32.82304</v>
      </c>
      <c r="I22" s="408">
        <f t="shared" si="0"/>
        <v>60.78340740740741</v>
      </c>
    </row>
    <row r="23" spans="1:9" ht="28.5" customHeight="1" hidden="1">
      <c r="A23" s="231" t="s">
        <v>470</v>
      </c>
      <c r="B23" s="69" t="s">
        <v>418</v>
      </c>
      <c r="C23" s="359" t="s">
        <v>263</v>
      </c>
      <c r="D23" s="359" t="s">
        <v>257</v>
      </c>
      <c r="E23" s="228" t="s">
        <v>356</v>
      </c>
      <c r="F23" s="359" t="s">
        <v>471</v>
      </c>
      <c r="G23" s="412"/>
      <c r="H23" s="412"/>
      <c r="I23" s="408" t="e">
        <f t="shared" si="0"/>
        <v>#DIV/0!</v>
      </c>
    </row>
    <row r="24" spans="1:9" ht="28.5" customHeight="1" hidden="1">
      <c r="A24" s="231" t="s">
        <v>276</v>
      </c>
      <c r="B24" s="69"/>
      <c r="C24" s="359"/>
      <c r="D24" s="359"/>
      <c r="E24" s="228" t="s">
        <v>356</v>
      </c>
      <c r="F24" s="359"/>
      <c r="G24" s="412"/>
      <c r="H24" s="412"/>
      <c r="I24" s="408" t="e">
        <f t="shared" si="0"/>
        <v>#DIV/0!</v>
      </c>
    </row>
    <row r="25" spans="1:9" ht="28.5" customHeight="1" hidden="1">
      <c r="A25" s="356" t="s">
        <v>381</v>
      </c>
      <c r="B25" s="69"/>
      <c r="C25" s="359"/>
      <c r="D25" s="359"/>
      <c r="E25" s="228" t="s">
        <v>356</v>
      </c>
      <c r="F25" s="359" t="s">
        <v>419</v>
      </c>
      <c r="G25" s="412"/>
      <c r="H25" s="412"/>
      <c r="I25" s="408" t="e">
        <f t="shared" si="0"/>
        <v>#DIV/0!</v>
      </c>
    </row>
    <row r="26" spans="1:9" ht="28.5" customHeight="1" hidden="1">
      <c r="A26" s="363" t="s">
        <v>382</v>
      </c>
      <c r="B26" s="69"/>
      <c r="C26" s="359"/>
      <c r="D26" s="359"/>
      <c r="E26" s="355" t="s">
        <v>357</v>
      </c>
      <c r="F26" s="359" t="s">
        <v>305</v>
      </c>
      <c r="G26" s="412"/>
      <c r="H26" s="412"/>
      <c r="I26" s="408" t="e">
        <f t="shared" si="0"/>
        <v>#DIV/0!</v>
      </c>
    </row>
    <row r="27" spans="1:9" ht="27" customHeight="1">
      <c r="A27" s="356" t="s">
        <v>381</v>
      </c>
      <c r="B27" s="69" t="s">
        <v>418</v>
      </c>
      <c r="C27" s="359" t="s">
        <v>263</v>
      </c>
      <c r="D27" s="359" t="s">
        <v>257</v>
      </c>
      <c r="E27" s="355" t="s">
        <v>357</v>
      </c>
      <c r="F27" s="357"/>
      <c r="G27" s="412">
        <f>G28+G34</f>
        <v>1372.4</v>
      </c>
      <c r="H27" s="412">
        <f>H28+H34</f>
        <v>1310.45973</v>
      </c>
      <c r="I27" s="408">
        <f t="shared" si="0"/>
        <v>95.48671888662197</v>
      </c>
    </row>
    <row r="28" spans="1:9" ht="17.25" customHeight="1">
      <c r="A28" s="231" t="s">
        <v>245</v>
      </c>
      <c r="B28" s="69" t="s">
        <v>418</v>
      </c>
      <c r="C28" s="70" t="s">
        <v>263</v>
      </c>
      <c r="D28" s="70" t="s">
        <v>257</v>
      </c>
      <c r="E28" s="355" t="s">
        <v>358</v>
      </c>
      <c r="F28" s="360"/>
      <c r="G28" s="412">
        <f>G29</f>
        <v>1245</v>
      </c>
      <c r="H28" s="412">
        <f>H29</f>
        <v>1233.55322</v>
      </c>
      <c r="I28" s="408">
        <f t="shared" si="0"/>
        <v>99.08057991967871</v>
      </c>
    </row>
    <row r="29" spans="1:9" ht="27.75" customHeight="1">
      <c r="A29" s="231" t="s">
        <v>212</v>
      </c>
      <c r="B29" s="69" t="s">
        <v>418</v>
      </c>
      <c r="C29" s="359" t="s">
        <v>263</v>
      </c>
      <c r="D29" s="359" t="s">
        <v>257</v>
      </c>
      <c r="E29" s="361" t="s">
        <v>358</v>
      </c>
      <c r="F29" s="360" t="s">
        <v>419</v>
      </c>
      <c r="G29" s="411">
        <f>G30</f>
        <v>1245</v>
      </c>
      <c r="H29" s="411">
        <f>H30</f>
        <v>1233.55322</v>
      </c>
      <c r="I29" s="408">
        <f t="shared" si="0"/>
        <v>99.08057991967871</v>
      </c>
    </row>
    <row r="30" spans="1:9" ht="17.25" customHeight="1">
      <c r="A30" s="231" t="s">
        <v>213</v>
      </c>
      <c r="B30" s="69" t="s">
        <v>418</v>
      </c>
      <c r="C30" s="359" t="s">
        <v>263</v>
      </c>
      <c r="D30" s="359" t="s">
        <v>257</v>
      </c>
      <c r="E30" s="361" t="s">
        <v>358</v>
      </c>
      <c r="F30" s="360" t="s">
        <v>305</v>
      </c>
      <c r="G30" s="412">
        <f>'расходы 2020г'!S306</f>
        <v>1245</v>
      </c>
      <c r="H30" s="412">
        <f>'расходы 2020г'!T306</f>
        <v>1233.55322</v>
      </c>
      <c r="I30" s="408">
        <f t="shared" si="0"/>
        <v>99.08057991967871</v>
      </c>
    </row>
    <row r="31" spans="1:9" ht="27.75" customHeight="1" hidden="1">
      <c r="A31" s="231" t="s">
        <v>214</v>
      </c>
      <c r="B31" s="69" t="s">
        <v>418</v>
      </c>
      <c r="C31" s="359" t="s">
        <v>263</v>
      </c>
      <c r="D31" s="359" t="s">
        <v>257</v>
      </c>
      <c r="E31" s="361" t="s">
        <v>358</v>
      </c>
      <c r="F31" s="359" t="s">
        <v>290</v>
      </c>
      <c r="G31" s="412"/>
      <c r="H31" s="412"/>
      <c r="I31" s="408" t="e">
        <f t="shared" si="0"/>
        <v>#DIV/0!</v>
      </c>
    </row>
    <row r="32" spans="1:9" ht="27.75" customHeight="1" hidden="1">
      <c r="A32" s="231" t="s">
        <v>383</v>
      </c>
      <c r="B32" s="69" t="s">
        <v>418</v>
      </c>
      <c r="C32" s="359" t="s">
        <v>263</v>
      </c>
      <c r="D32" s="359" t="s">
        <v>257</v>
      </c>
      <c r="E32" s="361" t="s">
        <v>358</v>
      </c>
      <c r="F32" s="359" t="s">
        <v>291</v>
      </c>
      <c r="G32" s="412"/>
      <c r="H32" s="412"/>
      <c r="I32" s="408" t="e">
        <f t="shared" si="0"/>
        <v>#DIV/0!</v>
      </c>
    </row>
    <row r="33" spans="1:9" ht="43.5" customHeight="1" hidden="1">
      <c r="A33" s="363" t="s">
        <v>197</v>
      </c>
      <c r="B33" s="69" t="s">
        <v>418</v>
      </c>
      <c r="C33" s="359" t="s">
        <v>263</v>
      </c>
      <c r="D33" s="359" t="s">
        <v>257</v>
      </c>
      <c r="E33" s="228" t="s">
        <v>359</v>
      </c>
      <c r="F33" s="359" t="s">
        <v>458</v>
      </c>
      <c r="G33" s="413"/>
      <c r="H33" s="413"/>
      <c r="I33" s="408" t="e">
        <f t="shared" si="0"/>
        <v>#DIV/0!</v>
      </c>
    </row>
    <row r="34" spans="1:9" s="362" customFormat="1" ht="24" customHeight="1">
      <c r="A34" s="364" t="s">
        <v>199</v>
      </c>
      <c r="B34" s="69" t="s">
        <v>418</v>
      </c>
      <c r="C34" s="359" t="s">
        <v>263</v>
      </c>
      <c r="D34" s="359" t="s">
        <v>257</v>
      </c>
      <c r="E34" s="228" t="s">
        <v>359</v>
      </c>
      <c r="F34" s="359"/>
      <c r="G34" s="412">
        <f>G35</f>
        <v>127.4</v>
      </c>
      <c r="H34" s="412">
        <f>H35</f>
        <v>76.90651</v>
      </c>
      <c r="I34" s="408">
        <f t="shared" si="0"/>
        <v>60.36617739403454</v>
      </c>
    </row>
    <row r="35" spans="1:9" ht="15.75" customHeight="1">
      <c r="A35" s="231" t="s">
        <v>273</v>
      </c>
      <c r="B35" s="69" t="s">
        <v>418</v>
      </c>
      <c r="C35" s="359" t="s">
        <v>263</v>
      </c>
      <c r="D35" s="359" t="s">
        <v>257</v>
      </c>
      <c r="E35" s="228" t="s">
        <v>359</v>
      </c>
      <c r="F35" s="359" t="s">
        <v>198</v>
      </c>
      <c r="G35" s="412">
        <f>G36</f>
        <v>127.4</v>
      </c>
      <c r="H35" s="412">
        <f>H36</f>
        <v>76.90651</v>
      </c>
      <c r="I35" s="408">
        <f t="shared" si="0"/>
        <v>60.36617739403454</v>
      </c>
    </row>
    <row r="36" spans="2:9" ht="29.25" customHeight="1">
      <c r="B36" s="69" t="s">
        <v>418</v>
      </c>
      <c r="C36" s="359" t="s">
        <v>263</v>
      </c>
      <c r="D36" s="359" t="s">
        <v>257</v>
      </c>
      <c r="E36" s="228" t="s">
        <v>359</v>
      </c>
      <c r="F36" s="359" t="s">
        <v>466</v>
      </c>
      <c r="G36" s="412">
        <f>'расходы 2020г'!S312</f>
        <v>127.4</v>
      </c>
      <c r="H36" s="412">
        <f>'расходы 2020г'!T312</f>
        <v>76.90651</v>
      </c>
      <c r="I36" s="408">
        <f t="shared" si="0"/>
        <v>60.36617739403454</v>
      </c>
    </row>
    <row r="37" spans="1:9" ht="31.5" customHeight="1" hidden="1">
      <c r="A37" s="356" t="s">
        <v>385</v>
      </c>
      <c r="B37" s="69" t="s">
        <v>418</v>
      </c>
      <c r="C37" s="359" t="s">
        <v>263</v>
      </c>
      <c r="D37" s="359" t="s">
        <v>257</v>
      </c>
      <c r="E37" s="228" t="s">
        <v>359</v>
      </c>
      <c r="F37" s="359" t="s">
        <v>274</v>
      </c>
      <c r="G37" s="412"/>
      <c r="H37" s="412"/>
      <c r="I37" s="408" t="e">
        <f t="shared" si="0"/>
        <v>#DIV/0!</v>
      </c>
    </row>
    <row r="38" spans="1:9" ht="42.75" customHeight="1" hidden="1">
      <c r="A38" s="358" t="s">
        <v>193</v>
      </c>
      <c r="B38" s="69" t="s">
        <v>418</v>
      </c>
      <c r="C38" s="359" t="s">
        <v>263</v>
      </c>
      <c r="D38" s="359" t="s">
        <v>257</v>
      </c>
      <c r="E38" s="355" t="s">
        <v>360</v>
      </c>
      <c r="F38" s="359" t="s">
        <v>275</v>
      </c>
      <c r="G38" s="413"/>
      <c r="H38" s="413"/>
      <c r="I38" s="408" t="e">
        <f t="shared" si="0"/>
        <v>#DIV/0!</v>
      </c>
    </row>
    <row r="39" spans="1:9" ht="42.75" customHeight="1" hidden="1">
      <c r="A39" s="231" t="s">
        <v>245</v>
      </c>
      <c r="B39" s="69"/>
      <c r="C39" s="359"/>
      <c r="D39" s="359"/>
      <c r="E39" s="228" t="s">
        <v>360</v>
      </c>
      <c r="F39" s="359"/>
      <c r="G39" s="412"/>
      <c r="H39" s="412"/>
      <c r="I39" s="408" t="e">
        <f t="shared" si="0"/>
        <v>#DIV/0!</v>
      </c>
    </row>
    <row r="40" spans="1:9" ht="42.75" customHeight="1" hidden="1">
      <c r="A40" s="358" t="s">
        <v>193</v>
      </c>
      <c r="B40" s="69"/>
      <c r="C40" s="359"/>
      <c r="D40" s="359"/>
      <c r="E40" s="228" t="s">
        <v>360</v>
      </c>
      <c r="F40" s="359" t="s">
        <v>419</v>
      </c>
      <c r="G40" s="412"/>
      <c r="H40" s="412"/>
      <c r="I40" s="408" t="e">
        <f t="shared" si="0"/>
        <v>#DIV/0!</v>
      </c>
    </row>
    <row r="41" spans="1:9" ht="26.25" customHeight="1">
      <c r="A41" s="356" t="s">
        <v>384</v>
      </c>
      <c r="B41" s="365" t="s">
        <v>418</v>
      </c>
      <c r="C41" s="366" t="s">
        <v>263</v>
      </c>
      <c r="D41" s="366" t="s">
        <v>257</v>
      </c>
      <c r="E41" s="355" t="s">
        <v>236</v>
      </c>
      <c r="F41" s="366"/>
      <c r="G41" s="411">
        <f aca="true" t="shared" si="1" ref="G41:H43">G42</f>
        <v>574</v>
      </c>
      <c r="H41" s="411">
        <f t="shared" si="1"/>
        <v>565.87288</v>
      </c>
      <c r="I41" s="408">
        <f t="shared" si="0"/>
        <v>98.58412543554007</v>
      </c>
    </row>
    <row r="42" spans="1:9" ht="27" customHeight="1">
      <c r="A42" s="231" t="s">
        <v>385</v>
      </c>
      <c r="B42" s="69" t="s">
        <v>418</v>
      </c>
      <c r="C42" s="359" t="s">
        <v>263</v>
      </c>
      <c r="D42" s="359" t="s">
        <v>257</v>
      </c>
      <c r="E42" s="228" t="s">
        <v>237</v>
      </c>
      <c r="F42" s="359"/>
      <c r="G42" s="411">
        <f t="shared" si="1"/>
        <v>574</v>
      </c>
      <c r="H42" s="411">
        <f t="shared" si="1"/>
        <v>565.87288</v>
      </c>
      <c r="I42" s="408">
        <f t="shared" si="0"/>
        <v>98.58412543554007</v>
      </c>
    </row>
    <row r="43" spans="1:9" ht="29.25" customHeight="1">
      <c r="A43" s="358" t="s">
        <v>193</v>
      </c>
      <c r="B43" s="69" t="s">
        <v>418</v>
      </c>
      <c r="C43" s="359" t="s">
        <v>263</v>
      </c>
      <c r="D43" s="359" t="s">
        <v>257</v>
      </c>
      <c r="E43" s="228" t="s">
        <v>237</v>
      </c>
      <c r="F43" s="359" t="s">
        <v>419</v>
      </c>
      <c r="G43" s="412">
        <f t="shared" si="1"/>
        <v>574</v>
      </c>
      <c r="H43" s="412">
        <f t="shared" si="1"/>
        <v>565.87288</v>
      </c>
      <c r="I43" s="408">
        <f t="shared" si="0"/>
        <v>98.58412543554007</v>
      </c>
    </row>
    <row r="44" spans="1:9" ht="18.75" customHeight="1">
      <c r="A44" s="231" t="s">
        <v>245</v>
      </c>
      <c r="B44" s="69" t="s">
        <v>418</v>
      </c>
      <c r="C44" s="359" t="s">
        <v>263</v>
      </c>
      <c r="D44" s="359" t="s">
        <v>257</v>
      </c>
      <c r="E44" s="228" t="s">
        <v>237</v>
      </c>
      <c r="F44" s="360" t="s">
        <v>305</v>
      </c>
      <c r="G44" s="412">
        <f>'расходы 2020г'!S317</f>
        <v>574</v>
      </c>
      <c r="H44" s="412">
        <f>'расходы 2020г'!T317</f>
        <v>565.87288</v>
      </c>
      <c r="I44" s="408">
        <f t="shared" si="0"/>
        <v>98.58412543554007</v>
      </c>
    </row>
    <row r="45" spans="1:9" ht="39.75" customHeight="1">
      <c r="A45" s="348" t="s">
        <v>320</v>
      </c>
      <c r="B45" s="69"/>
      <c r="C45" s="359"/>
      <c r="D45" s="359"/>
      <c r="E45" s="351" t="s">
        <v>479</v>
      </c>
      <c r="F45" s="360"/>
      <c r="G45" s="414">
        <f>G46+G65</f>
        <v>24990.47099</v>
      </c>
      <c r="H45" s="414">
        <f>H46+H65</f>
        <v>7564.86778</v>
      </c>
      <c r="I45" s="408">
        <f t="shared" si="0"/>
        <v>30.2710092299865</v>
      </c>
    </row>
    <row r="46" spans="1:9" ht="42" customHeight="1">
      <c r="A46" s="367" t="str">
        <f>'[1]расходы 2020г'!A128</f>
        <v>Основное мероприятие" Сохранность автомобильных дорог на территориимуниципального образования" Приамурское городское поселение"</v>
      </c>
      <c r="B46" s="69"/>
      <c r="C46" s="359"/>
      <c r="D46" s="359"/>
      <c r="E46" s="355" t="s">
        <v>322</v>
      </c>
      <c r="F46" s="359"/>
      <c r="G46" s="412">
        <f>G47+G50+G53+G56+G59+G62</f>
        <v>6335.47099</v>
      </c>
      <c r="H46" s="412">
        <f>H47+H50+H53+H56+H59+H62</f>
        <v>4325.68478</v>
      </c>
      <c r="I46" s="408">
        <f t="shared" si="0"/>
        <v>68.27724074228615</v>
      </c>
    </row>
    <row r="47" spans="1:9" s="369" customFormat="1" ht="36" customHeight="1">
      <c r="A47" s="368" t="str">
        <f>'[1]расходы 2020г'!A130</f>
        <v>Содержание автомобильных дорог местного значения в зимний и летний периоды</v>
      </c>
      <c r="B47" s="69"/>
      <c r="C47" s="359"/>
      <c r="D47" s="359"/>
      <c r="E47" s="228" t="s">
        <v>323</v>
      </c>
      <c r="F47" s="360"/>
      <c r="G47" s="410">
        <f>G48</f>
        <v>975.9</v>
      </c>
      <c r="H47" s="410">
        <f>H48</f>
        <v>838.6338</v>
      </c>
      <c r="I47" s="408">
        <f t="shared" si="0"/>
        <v>85.93439901629264</v>
      </c>
    </row>
    <row r="48" spans="1:9" s="370" customFormat="1" ht="32.25" customHeight="1">
      <c r="A48" s="363" t="s">
        <v>197</v>
      </c>
      <c r="B48" s="69"/>
      <c r="C48" s="359"/>
      <c r="D48" s="359"/>
      <c r="E48" s="228" t="s">
        <v>323</v>
      </c>
      <c r="F48" s="359" t="s">
        <v>198</v>
      </c>
      <c r="G48" s="333">
        <f>G49</f>
        <v>975.9</v>
      </c>
      <c r="H48" s="333">
        <f>H49</f>
        <v>838.6338</v>
      </c>
      <c r="I48" s="408">
        <f t="shared" si="0"/>
        <v>85.93439901629264</v>
      </c>
    </row>
    <row r="49" spans="1:9" ht="36" customHeight="1">
      <c r="A49" s="364" t="s">
        <v>199</v>
      </c>
      <c r="B49" s="69"/>
      <c r="C49" s="359"/>
      <c r="D49" s="359"/>
      <c r="E49" s="228" t="s">
        <v>323</v>
      </c>
      <c r="F49" s="359" t="s">
        <v>466</v>
      </c>
      <c r="G49" s="333">
        <f>'расходы 2020г'!S132</f>
        <v>975.9</v>
      </c>
      <c r="H49" s="333">
        <f>'расходы 2020г'!T132</f>
        <v>838.6338</v>
      </c>
      <c r="I49" s="408">
        <f t="shared" si="0"/>
        <v>85.93439901629264</v>
      </c>
    </row>
    <row r="50" spans="1:9" ht="31.5" customHeight="1">
      <c r="A50" s="363" t="s">
        <v>225</v>
      </c>
      <c r="B50" s="69"/>
      <c r="C50" s="359"/>
      <c r="D50" s="359"/>
      <c r="E50" s="228" t="s">
        <v>324</v>
      </c>
      <c r="F50" s="360"/>
      <c r="G50" s="333">
        <f>G51</f>
        <v>2864.57099</v>
      </c>
      <c r="H50" s="333">
        <f>H51</f>
        <v>1864.75798</v>
      </c>
      <c r="I50" s="408">
        <f t="shared" si="0"/>
        <v>65.09728634792884</v>
      </c>
    </row>
    <row r="51" spans="1:9" ht="27" customHeight="1">
      <c r="A51" s="363" t="s">
        <v>197</v>
      </c>
      <c r="B51" s="69"/>
      <c r="C51" s="359"/>
      <c r="D51" s="359"/>
      <c r="E51" s="228" t="s">
        <v>324</v>
      </c>
      <c r="F51" s="360" t="s">
        <v>198</v>
      </c>
      <c r="G51" s="333">
        <f>G52</f>
        <v>2864.57099</v>
      </c>
      <c r="H51" s="333">
        <f>H52</f>
        <v>1864.75798</v>
      </c>
      <c r="I51" s="408">
        <f t="shared" si="0"/>
        <v>65.09728634792884</v>
      </c>
    </row>
    <row r="52" spans="1:9" ht="25.5">
      <c r="A52" s="364" t="s">
        <v>199</v>
      </c>
      <c r="B52" s="353"/>
      <c r="C52" s="371"/>
      <c r="D52" s="371"/>
      <c r="E52" s="228" t="s">
        <v>324</v>
      </c>
      <c r="F52" s="371" t="s">
        <v>466</v>
      </c>
      <c r="G52" s="410">
        <f>'расходы 2020г'!S136</f>
        <v>2864.57099</v>
      </c>
      <c r="H52" s="410">
        <f>'расходы 2020г'!T136</f>
        <v>1864.75798</v>
      </c>
      <c r="I52" s="408">
        <f t="shared" si="0"/>
        <v>65.09728634792884</v>
      </c>
    </row>
    <row r="53" spans="1:9" ht="15.75">
      <c r="A53" s="231" t="s">
        <v>226</v>
      </c>
      <c r="B53" s="353"/>
      <c r="C53" s="371"/>
      <c r="D53" s="371"/>
      <c r="E53" s="228" t="s">
        <v>325</v>
      </c>
      <c r="F53" s="371"/>
      <c r="G53" s="410">
        <f>G54</f>
        <v>95</v>
      </c>
      <c r="H53" s="410">
        <f>H54</f>
        <v>95</v>
      </c>
      <c r="I53" s="408">
        <f t="shared" si="0"/>
        <v>100</v>
      </c>
    </row>
    <row r="54" spans="1:9" ht="25.5">
      <c r="A54" s="363" t="s">
        <v>197</v>
      </c>
      <c r="B54" s="353"/>
      <c r="C54" s="371"/>
      <c r="D54" s="371"/>
      <c r="E54" s="228" t="s">
        <v>325</v>
      </c>
      <c r="F54" s="70" t="s">
        <v>198</v>
      </c>
      <c r="G54" s="410">
        <f>G55</f>
        <v>95</v>
      </c>
      <c r="H54" s="410">
        <f>H55</f>
        <v>95</v>
      </c>
      <c r="I54" s="408">
        <f t="shared" si="0"/>
        <v>100</v>
      </c>
    </row>
    <row r="55" spans="1:9" ht="25.5">
      <c r="A55" s="364" t="s">
        <v>199</v>
      </c>
      <c r="B55" s="353"/>
      <c r="C55" s="371"/>
      <c r="D55" s="371"/>
      <c r="E55" s="228" t="s">
        <v>325</v>
      </c>
      <c r="F55" s="70" t="s">
        <v>466</v>
      </c>
      <c r="G55" s="410">
        <f>'расходы 2020г'!S140</f>
        <v>95</v>
      </c>
      <c r="H55" s="410">
        <f>'расходы 2020г'!T140</f>
        <v>95</v>
      </c>
      <c r="I55" s="408">
        <f t="shared" si="0"/>
        <v>100</v>
      </c>
    </row>
    <row r="56" spans="1:9" ht="15.75">
      <c r="A56" s="231" t="s">
        <v>227</v>
      </c>
      <c r="B56" s="353"/>
      <c r="C56" s="371"/>
      <c r="D56" s="371"/>
      <c r="E56" s="228" t="s">
        <v>326</v>
      </c>
      <c r="F56" s="372"/>
      <c r="G56" s="410">
        <f>G57</f>
        <v>1400</v>
      </c>
      <c r="H56" s="410">
        <f>H57</f>
        <v>1073.293</v>
      </c>
      <c r="I56" s="408">
        <f t="shared" si="0"/>
        <v>76.66378571428571</v>
      </c>
    </row>
    <row r="57" spans="1:9" ht="25.5">
      <c r="A57" s="363" t="s">
        <v>197</v>
      </c>
      <c r="B57" s="353"/>
      <c r="C57" s="371"/>
      <c r="D57" s="371"/>
      <c r="E57" s="228" t="s">
        <v>326</v>
      </c>
      <c r="F57" s="70" t="s">
        <v>198</v>
      </c>
      <c r="G57" s="410">
        <f>G58</f>
        <v>1400</v>
      </c>
      <c r="H57" s="410">
        <f>H58</f>
        <v>1073.293</v>
      </c>
      <c r="I57" s="408">
        <f t="shared" si="0"/>
        <v>76.66378571428571</v>
      </c>
    </row>
    <row r="58" spans="1:9" ht="25.5">
      <c r="A58" s="364" t="s">
        <v>199</v>
      </c>
      <c r="B58" s="353"/>
      <c r="C58" s="371"/>
      <c r="D58" s="371"/>
      <c r="E58" s="228" t="s">
        <v>326</v>
      </c>
      <c r="F58" s="70" t="s">
        <v>466</v>
      </c>
      <c r="G58" s="410">
        <f>'расходы 2020г'!S144</f>
        <v>1400</v>
      </c>
      <c r="H58" s="410">
        <f>'расходы 2020г'!T144</f>
        <v>1073.293</v>
      </c>
      <c r="I58" s="408">
        <f t="shared" si="0"/>
        <v>76.66378571428571</v>
      </c>
    </row>
    <row r="59" spans="1:9" ht="15.75">
      <c r="A59" s="231" t="s">
        <v>397</v>
      </c>
      <c r="B59" s="353"/>
      <c r="C59" s="371"/>
      <c r="D59" s="371"/>
      <c r="E59" s="228" t="s">
        <v>398</v>
      </c>
      <c r="F59" s="227"/>
      <c r="G59" s="410">
        <f>G60</f>
        <v>750</v>
      </c>
      <c r="H59" s="410">
        <f>H60</f>
        <v>259</v>
      </c>
      <c r="I59" s="408">
        <f t="shared" si="0"/>
        <v>34.53333333333333</v>
      </c>
    </row>
    <row r="60" spans="1:9" ht="25.5">
      <c r="A60" s="363" t="s">
        <v>197</v>
      </c>
      <c r="B60" s="353"/>
      <c r="C60" s="371"/>
      <c r="D60" s="371"/>
      <c r="E60" s="228" t="s">
        <v>398</v>
      </c>
      <c r="F60" s="227" t="s">
        <v>198</v>
      </c>
      <c r="G60" s="410">
        <f>G61</f>
        <v>750</v>
      </c>
      <c r="H60" s="410">
        <f>H61</f>
        <v>259</v>
      </c>
      <c r="I60" s="408">
        <f t="shared" si="0"/>
        <v>34.53333333333333</v>
      </c>
    </row>
    <row r="61" spans="1:9" ht="25.5">
      <c r="A61" s="364" t="s">
        <v>199</v>
      </c>
      <c r="B61" s="353"/>
      <c r="C61" s="371"/>
      <c r="D61" s="371"/>
      <c r="E61" s="228" t="s">
        <v>398</v>
      </c>
      <c r="F61" s="227" t="s">
        <v>466</v>
      </c>
      <c r="G61" s="410">
        <f>'расходы 2020г'!S148</f>
        <v>750</v>
      </c>
      <c r="H61" s="410">
        <f>'расходы 2020г'!T148</f>
        <v>259</v>
      </c>
      <c r="I61" s="408">
        <f t="shared" si="0"/>
        <v>34.53333333333333</v>
      </c>
    </row>
    <row r="62" spans="1:9" ht="15.75">
      <c r="A62" s="231" t="s">
        <v>399</v>
      </c>
      <c r="B62" s="353"/>
      <c r="C62" s="371"/>
      <c r="D62" s="371"/>
      <c r="E62" s="228" t="s">
        <v>400</v>
      </c>
      <c r="F62" s="227"/>
      <c r="G62" s="410">
        <f>G63</f>
        <v>250</v>
      </c>
      <c r="H62" s="410">
        <f>H63</f>
        <v>195</v>
      </c>
      <c r="I62" s="408">
        <f t="shared" si="0"/>
        <v>78</v>
      </c>
    </row>
    <row r="63" spans="1:9" ht="25.5">
      <c r="A63" s="363" t="s">
        <v>197</v>
      </c>
      <c r="B63" s="353"/>
      <c r="C63" s="371"/>
      <c r="D63" s="371"/>
      <c r="E63" s="228" t="s">
        <v>400</v>
      </c>
      <c r="F63" s="227" t="s">
        <v>198</v>
      </c>
      <c r="G63" s="410">
        <f>G64</f>
        <v>250</v>
      </c>
      <c r="H63" s="410">
        <f>H64</f>
        <v>195</v>
      </c>
      <c r="I63" s="408">
        <f t="shared" si="0"/>
        <v>78</v>
      </c>
    </row>
    <row r="64" spans="1:9" ht="25.5">
      <c r="A64" s="364" t="s">
        <v>199</v>
      </c>
      <c r="B64" s="353"/>
      <c r="C64" s="371"/>
      <c r="D64" s="371"/>
      <c r="E64" s="228" t="s">
        <v>400</v>
      </c>
      <c r="F64" s="227" t="s">
        <v>466</v>
      </c>
      <c r="G64" s="410">
        <f>'расходы 2020г'!S152</f>
        <v>250</v>
      </c>
      <c r="H64" s="410">
        <f>'расходы 2020г'!T152</f>
        <v>195</v>
      </c>
      <c r="I64" s="408">
        <f t="shared" si="0"/>
        <v>78</v>
      </c>
    </row>
    <row r="65" spans="1:9" ht="39">
      <c r="A65" s="216" t="s">
        <v>546</v>
      </c>
      <c r="B65" s="353"/>
      <c r="C65" s="371"/>
      <c r="D65" s="371"/>
      <c r="E65" s="228" t="s">
        <v>547</v>
      </c>
      <c r="F65" s="227"/>
      <c r="G65" s="410">
        <f aca="true" t="shared" si="2" ref="G65:H67">G66</f>
        <v>18655</v>
      </c>
      <c r="H65" s="410">
        <f t="shared" si="2"/>
        <v>3239.183</v>
      </c>
      <c r="I65" s="408">
        <f t="shared" si="0"/>
        <v>17.363618332886627</v>
      </c>
    </row>
    <row r="66" spans="1:9" ht="15.75">
      <c r="A66" s="231" t="s">
        <v>548</v>
      </c>
      <c r="B66" s="353"/>
      <c r="C66" s="371"/>
      <c r="D66" s="371"/>
      <c r="E66" s="228" t="s">
        <v>550</v>
      </c>
      <c r="F66" s="227"/>
      <c r="G66" s="410">
        <f t="shared" si="2"/>
        <v>18655</v>
      </c>
      <c r="H66" s="410">
        <f t="shared" si="2"/>
        <v>3239.183</v>
      </c>
      <c r="I66" s="408">
        <f t="shared" si="0"/>
        <v>17.363618332886627</v>
      </c>
    </row>
    <row r="67" spans="1:9" ht="25.5">
      <c r="A67" s="164" t="s">
        <v>197</v>
      </c>
      <c r="B67" s="353"/>
      <c r="C67" s="371"/>
      <c r="D67" s="371"/>
      <c r="E67" s="228" t="s">
        <v>550</v>
      </c>
      <c r="F67" s="227" t="s">
        <v>198</v>
      </c>
      <c r="G67" s="410">
        <f t="shared" si="2"/>
        <v>18655</v>
      </c>
      <c r="H67" s="410">
        <f t="shared" si="2"/>
        <v>3239.183</v>
      </c>
      <c r="I67" s="408">
        <f t="shared" si="0"/>
        <v>17.363618332886627</v>
      </c>
    </row>
    <row r="68" spans="1:9" ht="25.5">
      <c r="A68" s="139" t="s">
        <v>199</v>
      </c>
      <c r="B68" s="353"/>
      <c r="C68" s="371"/>
      <c r="D68" s="371"/>
      <c r="E68" s="228" t="s">
        <v>550</v>
      </c>
      <c r="F68" s="227" t="s">
        <v>466</v>
      </c>
      <c r="G68" s="410">
        <f>'расходы 2020г'!S157</f>
        <v>18655</v>
      </c>
      <c r="H68" s="410">
        <f>'расходы 2020г'!T157</f>
        <v>3239.183</v>
      </c>
      <c r="I68" s="408">
        <f t="shared" si="0"/>
        <v>17.363618332886627</v>
      </c>
    </row>
    <row r="69" spans="1:9" ht="40.5">
      <c r="A69" s="348" t="s">
        <v>327</v>
      </c>
      <c r="B69" s="353"/>
      <c r="C69" s="371"/>
      <c r="D69" s="371"/>
      <c r="E69" s="351" t="s">
        <v>482</v>
      </c>
      <c r="F69" s="373"/>
      <c r="G69" s="410">
        <f aca="true" t="shared" si="3" ref="G69:H72">G70</f>
        <v>0.45</v>
      </c>
      <c r="H69" s="410">
        <f t="shared" si="3"/>
        <v>0.45</v>
      </c>
      <c r="I69" s="408">
        <f t="shared" si="0"/>
        <v>100</v>
      </c>
    </row>
    <row r="70" spans="1:9" ht="51">
      <c r="A70" s="356" t="s">
        <v>328</v>
      </c>
      <c r="B70" s="353"/>
      <c r="C70" s="371"/>
      <c r="D70" s="371"/>
      <c r="E70" s="355" t="s">
        <v>483</v>
      </c>
      <c r="F70" s="366"/>
      <c r="G70" s="410">
        <f t="shared" si="3"/>
        <v>0.45</v>
      </c>
      <c r="H70" s="410">
        <f t="shared" si="3"/>
        <v>0.45</v>
      </c>
      <c r="I70" s="408">
        <f t="shared" si="0"/>
        <v>100</v>
      </c>
    </row>
    <row r="71" spans="1:9" ht="25.5">
      <c r="A71" s="363" t="s">
        <v>228</v>
      </c>
      <c r="B71" s="353"/>
      <c r="C71" s="371"/>
      <c r="D71" s="371"/>
      <c r="E71" s="228" t="s">
        <v>329</v>
      </c>
      <c r="F71" s="360"/>
      <c r="G71" s="410">
        <f t="shared" si="3"/>
        <v>0.45</v>
      </c>
      <c r="H71" s="410">
        <f t="shared" si="3"/>
        <v>0.45</v>
      </c>
      <c r="I71" s="408">
        <f t="shared" si="0"/>
        <v>100</v>
      </c>
    </row>
    <row r="72" spans="1:9" ht="25.5">
      <c r="A72" s="363" t="s">
        <v>197</v>
      </c>
      <c r="B72" s="353"/>
      <c r="C72" s="371"/>
      <c r="D72" s="371"/>
      <c r="E72" s="228" t="s">
        <v>329</v>
      </c>
      <c r="F72" s="70" t="s">
        <v>198</v>
      </c>
      <c r="G72" s="410">
        <f t="shared" si="3"/>
        <v>0.45</v>
      </c>
      <c r="H72" s="410">
        <f t="shared" si="3"/>
        <v>0.45</v>
      </c>
      <c r="I72" s="408">
        <f t="shared" si="0"/>
        <v>100</v>
      </c>
    </row>
    <row r="73" spans="1:9" ht="25.5">
      <c r="A73" s="364" t="s">
        <v>199</v>
      </c>
      <c r="B73" s="353"/>
      <c r="C73" s="371"/>
      <c r="D73" s="371"/>
      <c r="E73" s="228" t="s">
        <v>329</v>
      </c>
      <c r="F73" s="70" t="s">
        <v>466</v>
      </c>
      <c r="G73" s="410">
        <f>'расходы 2020г'!S169</f>
        <v>0.45</v>
      </c>
      <c r="H73" s="410">
        <f>'расходы 2020г'!T169</f>
        <v>0.45</v>
      </c>
      <c r="I73" s="408">
        <f t="shared" si="0"/>
        <v>100</v>
      </c>
    </row>
    <row r="74" spans="1:9" ht="54">
      <c r="A74" s="348" t="s">
        <v>361</v>
      </c>
      <c r="B74" s="353"/>
      <c r="C74" s="371"/>
      <c r="D74" s="371"/>
      <c r="E74" s="351" t="s">
        <v>480</v>
      </c>
      <c r="F74" s="374"/>
      <c r="G74" s="415">
        <f aca="true" t="shared" si="4" ref="G74:H77">G75</f>
        <v>71.7</v>
      </c>
      <c r="H74" s="415">
        <f t="shared" si="4"/>
        <v>50.661</v>
      </c>
      <c r="I74" s="408">
        <f aca="true" t="shared" si="5" ref="I74:I137">H74/G74*100</f>
        <v>70.65690376569037</v>
      </c>
    </row>
    <row r="75" spans="1:9" ht="25.5">
      <c r="A75" s="375" t="s">
        <v>363</v>
      </c>
      <c r="B75" s="353"/>
      <c r="C75" s="371"/>
      <c r="D75" s="371"/>
      <c r="E75" s="355" t="s">
        <v>362</v>
      </c>
      <c r="F75" s="372"/>
      <c r="G75" s="410">
        <f t="shared" si="4"/>
        <v>71.7</v>
      </c>
      <c r="H75" s="410">
        <f t="shared" si="4"/>
        <v>50.661</v>
      </c>
      <c r="I75" s="408">
        <f t="shared" si="5"/>
        <v>70.65690376569037</v>
      </c>
    </row>
    <row r="76" spans="1:9" ht="25.5">
      <c r="A76" s="376" t="s">
        <v>246</v>
      </c>
      <c r="B76" s="353"/>
      <c r="C76" s="371"/>
      <c r="D76" s="371"/>
      <c r="E76" s="361" t="s">
        <v>364</v>
      </c>
      <c r="F76" s="372"/>
      <c r="G76" s="410">
        <f t="shared" si="4"/>
        <v>71.7</v>
      </c>
      <c r="H76" s="410">
        <f t="shared" si="4"/>
        <v>50.661</v>
      </c>
      <c r="I76" s="408">
        <f t="shared" si="5"/>
        <v>70.65690376569037</v>
      </c>
    </row>
    <row r="77" spans="1:9" ht="25.5">
      <c r="A77" s="363" t="s">
        <v>197</v>
      </c>
      <c r="B77" s="353"/>
      <c r="C77" s="371"/>
      <c r="D77" s="371"/>
      <c r="E77" s="361" t="s">
        <v>364</v>
      </c>
      <c r="F77" s="70" t="s">
        <v>198</v>
      </c>
      <c r="G77" s="410">
        <f t="shared" si="4"/>
        <v>71.7</v>
      </c>
      <c r="H77" s="410">
        <f t="shared" si="4"/>
        <v>50.661</v>
      </c>
      <c r="I77" s="408">
        <f t="shared" si="5"/>
        <v>70.65690376569037</v>
      </c>
    </row>
    <row r="78" spans="1:9" ht="25.5">
      <c r="A78" s="364" t="s">
        <v>199</v>
      </c>
      <c r="B78" s="353"/>
      <c r="C78" s="371"/>
      <c r="D78" s="371"/>
      <c r="E78" s="361" t="s">
        <v>364</v>
      </c>
      <c r="F78" s="70" t="s">
        <v>466</v>
      </c>
      <c r="G78" s="410">
        <f>'расходы 2020г'!S339</f>
        <v>71.7</v>
      </c>
      <c r="H78" s="410">
        <f>'расходы 2020г'!T339</f>
        <v>50.661</v>
      </c>
      <c r="I78" s="408">
        <f t="shared" si="5"/>
        <v>70.65690376569037</v>
      </c>
    </row>
    <row r="79" spans="1:9" ht="27">
      <c r="A79" s="348" t="s">
        <v>332</v>
      </c>
      <c r="B79" s="353"/>
      <c r="C79" s="371"/>
      <c r="D79" s="371"/>
      <c r="E79" s="351" t="s">
        <v>333</v>
      </c>
      <c r="F79" s="360"/>
      <c r="G79" s="410">
        <f>G80+G87</f>
        <v>3461.8</v>
      </c>
      <c r="H79" s="410">
        <f>H80+H87</f>
        <v>3313.74863</v>
      </c>
      <c r="I79" s="408">
        <f t="shared" si="5"/>
        <v>95.7232835519094</v>
      </c>
    </row>
    <row r="80" spans="1:9" ht="25.5">
      <c r="A80" s="356" t="s">
        <v>334</v>
      </c>
      <c r="B80" s="353"/>
      <c r="C80" s="371"/>
      <c r="D80" s="371"/>
      <c r="E80" s="355" t="s">
        <v>335</v>
      </c>
      <c r="F80" s="70"/>
      <c r="G80" s="410">
        <f>G81+G84</f>
        <v>18.5</v>
      </c>
      <c r="H80" s="410">
        <f>H81+H84</f>
        <v>12.75901</v>
      </c>
      <c r="I80" s="408">
        <f t="shared" si="5"/>
        <v>68.96762162162162</v>
      </c>
    </row>
    <row r="81" spans="1:9" ht="15.75">
      <c r="A81" s="377" t="s">
        <v>240</v>
      </c>
      <c r="B81" s="353"/>
      <c r="C81" s="371"/>
      <c r="D81" s="371"/>
      <c r="E81" s="361" t="s">
        <v>336</v>
      </c>
      <c r="F81" s="360"/>
      <c r="G81" s="410">
        <f>G82</f>
        <v>18.5</v>
      </c>
      <c r="H81" s="410">
        <f>H82</f>
        <v>12.75901</v>
      </c>
      <c r="I81" s="408">
        <f t="shared" si="5"/>
        <v>68.96762162162162</v>
      </c>
    </row>
    <row r="82" spans="1:9" ht="25.5">
      <c r="A82" s="363" t="s">
        <v>197</v>
      </c>
      <c r="B82" s="353"/>
      <c r="C82" s="371"/>
      <c r="D82" s="371"/>
      <c r="E82" s="361" t="s">
        <v>336</v>
      </c>
      <c r="F82" s="360" t="s">
        <v>198</v>
      </c>
      <c r="G82" s="410">
        <f>G83</f>
        <v>18.5</v>
      </c>
      <c r="H82" s="410">
        <f>H83</f>
        <v>12.75901</v>
      </c>
      <c r="I82" s="408">
        <f t="shared" si="5"/>
        <v>68.96762162162162</v>
      </c>
    </row>
    <row r="83" spans="1:9" ht="25.5">
      <c r="A83" s="364" t="s">
        <v>199</v>
      </c>
      <c r="B83" s="353"/>
      <c r="C83" s="371"/>
      <c r="D83" s="371"/>
      <c r="E83" s="361" t="s">
        <v>336</v>
      </c>
      <c r="F83" s="360" t="s">
        <v>466</v>
      </c>
      <c r="G83" s="410">
        <f>'расходы 2020г'!S226</f>
        <v>18.5</v>
      </c>
      <c r="H83" s="410">
        <f>'расходы 2020г'!T226</f>
        <v>12.75901</v>
      </c>
      <c r="I83" s="408">
        <f t="shared" si="5"/>
        <v>68.96762162162162</v>
      </c>
    </row>
    <row r="84" spans="1:9" ht="15.75" hidden="1">
      <c r="A84" s="363" t="s">
        <v>287</v>
      </c>
      <c r="B84" s="353"/>
      <c r="C84" s="371"/>
      <c r="D84" s="371"/>
      <c r="E84" s="361" t="s">
        <v>338</v>
      </c>
      <c r="F84" s="360"/>
      <c r="G84" s="410">
        <f>G85</f>
        <v>0</v>
      </c>
      <c r="H84" s="410">
        <f>H85</f>
        <v>0</v>
      </c>
      <c r="I84" s="408" t="e">
        <f t="shared" si="5"/>
        <v>#DIV/0!</v>
      </c>
    </row>
    <row r="85" spans="1:9" ht="25.5" hidden="1">
      <c r="A85" s="363" t="s">
        <v>197</v>
      </c>
      <c r="B85" s="353"/>
      <c r="C85" s="371"/>
      <c r="D85" s="371"/>
      <c r="E85" s="361" t="s">
        <v>338</v>
      </c>
      <c r="F85" s="360" t="s">
        <v>198</v>
      </c>
      <c r="G85" s="410">
        <f>G86</f>
        <v>0</v>
      </c>
      <c r="H85" s="410">
        <f>H86</f>
        <v>0</v>
      </c>
      <c r="I85" s="408" t="e">
        <f t="shared" si="5"/>
        <v>#DIV/0!</v>
      </c>
    </row>
    <row r="86" spans="1:9" ht="42" customHeight="1" hidden="1">
      <c r="A86" s="364" t="s">
        <v>199</v>
      </c>
      <c r="B86" s="353"/>
      <c r="C86" s="371"/>
      <c r="D86" s="371"/>
      <c r="E86" s="361" t="s">
        <v>338</v>
      </c>
      <c r="F86" s="360" t="s">
        <v>466</v>
      </c>
      <c r="G86" s="410"/>
      <c r="H86" s="410"/>
      <c r="I86" s="408" t="e">
        <f t="shared" si="5"/>
        <v>#DIV/0!</v>
      </c>
    </row>
    <row r="87" spans="1:9" ht="27.75" customHeight="1">
      <c r="A87" s="356" t="s">
        <v>337</v>
      </c>
      <c r="B87" s="353"/>
      <c r="C87" s="371"/>
      <c r="D87" s="371"/>
      <c r="E87" s="355" t="s">
        <v>340</v>
      </c>
      <c r="F87" s="378"/>
      <c r="G87" s="410">
        <f>G88+G90</f>
        <v>3443.3</v>
      </c>
      <c r="H87" s="410">
        <f>H88+H90</f>
        <v>3300.98962</v>
      </c>
      <c r="I87" s="408">
        <f t="shared" si="5"/>
        <v>95.86703511166613</v>
      </c>
    </row>
    <row r="88" spans="1:9" ht="15.75">
      <c r="A88" s="231" t="s">
        <v>341</v>
      </c>
      <c r="B88" s="353"/>
      <c r="C88" s="371"/>
      <c r="D88" s="371"/>
      <c r="E88" s="228" t="s">
        <v>346</v>
      </c>
      <c r="F88" s="357"/>
      <c r="G88" s="410">
        <f>G89</f>
        <v>2720</v>
      </c>
      <c r="H88" s="410">
        <f>H89</f>
        <v>2647.72736</v>
      </c>
      <c r="I88" s="408">
        <f t="shared" si="5"/>
        <v>97.34291764705881</v>
      </c>
    </row>
    <row r="89" spans="1:9" ht="15.75">
      <c r="A89" s="231" t="s">
        <v>342</v>
      </c>
      <c r="B89" s="353"/>
      <c r="C89" s="371"/>
      <c r="D89" s="371"/>
      <c r="E89" s="228" t="s">
        <v>346</v>
      </c>
      <c r="F89" s="357" t="s">
        <v>305</v>
      </c>
      <c r="G89" s="410">
        <f>'расходы 2020г'!S246</f>
        <v>2720</v>
      </c>
      <c r="H89" s="410">
        <f>'расходы 2020г'!T246</f>
        <v>2647.72736</v>
      </c>
      <c r="I89" s="408">
        <f t="shared" si="5"/>
        <v>97.34291764705881</v>
      </c>
    </row>
    <row r="90" spans="1:9" ht="15.75">
      <c r="A90" s="231" t="s">
        <v>345</v>
      </c>
      <c r="B90" s="353"/>
      <c r="C90" s="371"/>
      <c r="D90" s="371"/>
      <c r="E90" s="228" t="s">
        <v>347</v>
      </c>
      <c r="F90" s="357"/>
      <c r="G90" s="410">
        <f>G91+G93</f>
        <v>723.3</v>
      </c>
      <c r="H90" s="410">
        <f>H91+H93</f>
        <v>653.26226</v>
      </c>
      <c r="I90" s="408">
        <f t="shared" si="5"/>
        <v>90.3169169086133</v>
      </c>
    </row>
    <row r="91" spans="1:9" ht="25.5">
      <c r="A91" s="363" t="s">
        <v>197</v>
      </c>
      <c r="B91" s="353"/>
      <c r="C91" s="371"/>
      <c r="D91" s="371"/>
      <c r="E91" s="228" t="s">
        <v>347</v>
      </c>
      <c r="F91" s="357" t="s">
        <v>198</v>
      </c>
      <c r="G91" s="410">
        <f>G92</f>
        <v>707.3</v>
      </c>
      <c r="H91" s="410">
        <f>H92</f>
        <v>653.26226</v>
      </c>
      <c r="I91" s="408">
        <f t="shared" si="5"/>
        <v>92.35999717234554</v>
      </c>
    </row>
    <row r="92" spans="1:9" ht="25.5">
      <c r="A92" s="364" t="s">
        <v>199</v>
      </c>
      <c r="B92" s="353"/>
      <c r="C92" s="371"/>
      <c r="D92" s="371"/>
      <c r="E92" s="228" t="s">
        <v>347</v>
      </c>
      <c r="F92" s="357" t="s">
        <v>466</v>
      </c>
      <c r="G92" s="410">
        <f>'расходы 2020г'!S251</f>
        <v>707.3</v>
      </c>
      <c r="H92" s="410">
        <f>'расходы 2020г'!T251</f>
        <v>653.26226</v>
      </c>
      <c r="I92" s="408">
        <f t="shared" si="5"/>
        <v>92.35999717234554</v>
      </c>
    </row>
    <row r="93" spans="1:9" ht="15.75">
      <c r="A93" s="231" t="s">
        <v>431</v>
      </c>
      <c r="B93" s="353"/>
      <c r="C93" s="371"/>
      <c r="D93" s="371"/>
      <c r="E93" s="228" t="s">
        <v>347</v>
      </c>
      <c r="F93" s="357" t="s">
        <v>200</v>
      </c>
      <c r="G93" s="410">
        <f>G94+G95</f>
        <v>16</v>
      </c>
      <c r="H93" s="410">
        <f>H94+H95</f>
        <v>0</v>
      </c>
      <c r="I93" s="408">
        <f t="shared" si="5"/>
        <v>0</v>
      </c>
    </row>
    <row r="94" spans="1:9" ht="15.75">
      <c r="A94" s="231" t="s">
        <v>201</v>
      </c>
      <c r="B94" s="353"/>
      <c r="C94" s="371"/>
      <c r="D94" s="371"/>
      <c r="E94" s="228" t="s">
        <v>347</v>
      </c>
      <c r="F94" s="357" t="s">
        <v>202</v>
      </c>
      <c r="G94" s="410">
        <f>'расходы 2020г'!S255</f>
        <v>3</v>
      </c>
      <c r="H94" s="410">
        <f>'расходы 2020г'!T255</f>
        <v>0</v>
      </c>
      <c r="I94" s="408">
        <f t="shared" si="5"/>
        <v>0</v>
      </c>
    </row>
    <row r="95" spans="1:9" ht="15.75">
      <c r="A95" s="363" t="s">
        <v>207</v>
      </c>
      <c r="B95" s="353"/>
      <c r="C95" s="371"/>
      <c r="D95" s="371"/>
      <c r="E95" s="361" t="s">
        <v>347</v>
      </c>
      <c r="F95" s="357" t="s">
        <v>469</v>
      </c>
      <c r="G95" s="410">
        <f>'расходы 2020г'!S257</f>
        <v>13</v>
      </c>
      <c r="H95" s="410">
        <f>'расходы 2020г'!T257</f>
        <v>0</v>
      </c>
      <c r="I95" s="408">
        <f t="shared" si="5"/>
        <v>0</v>
      </c>
    </row>
    <row r="96" spans="1:9" ht="40.5">
      <c r="A96" s="348" t="s">
        <v>313</v>
      </c>
      <c r="B96" s="353"/>
      <c r="C96" s="371"/>
      <c r="D96" s="371"/>
      <c r="E96" s="351" t="s">
        <v>314</v>
      </c>
      <c r="F96" s="373"/>
      <c r="G96" s="415">
        <f>G97</f>
        <v>131.14</v>
      </c>
      <c r="H96" s="415">
        <f>H97</f>
        <v>126.10726</v>
      </c>
      <c r="I96" s="408">
        <f t="shared" si="5"/>
        <v>96.16231508311729</v>
      </c>
    </row>
    <row r="97" spans="1:9" ht="15.75">
      <c r="A97" s="356" t="s">
        <v>315</v>
      </c>
      <c r="B97" s="353"/>
      <c r="C97" s="371"/>
      <c r="D97" s="371"/>
      <c r="E97" s="355" t="s">
        <v>316</v>
      </c>
      <c r="F97" s="378"/>
      <c r="G97" s="410">
        <f>G98+G101</f>
        <v>131.14</v>
      </c>
      <c r="H97" s="410">
        <f>H98+H101</f>
        <v>126.10726</v>
      </c>
      <c r="I97" s="408">
        <f t="shared" si="5"/>
        <v>96.16231508311729</v>
      </c>
    </row>
    <row r="98" spans="1:9" ht="15.75">
      <c r="A98" s="363" t="s">
        <v>453</v>
      </c>
      <c r="B98" s="353"/>
      <c r="C98" s="371"/>
      <c r="D98" s="371"/>
      <c r="E98" s="361" t="s">
        <v>317</v>
      </c>
      <c r="F98" s="360"/>
      <c r="G98" s="410">
        <f>G99</f>
        <v>81.13999999999999</v>
      </c>
      <c r="H98" s="410">
        <f>H99</f>
        <v>78.13926</v>
      </c>
      <c r="I98" s="408">
        <f t="shared" si="5"/>
        <v>96.30177471037713</v>
      </c>
    </row>
    <row r="99" spans="1:9" ht="25.5">
      <c r="A99" s="363" t="s">
        <v>197</v>
      </c>
      <c r="B99" s="353"/>
      <c r="C99" s="371"/>
      <c r="D99" s="371"/>
      <c r="E99" s="361" t="s">
        <v>317</v>
      </c>
      <c r="F99" s="360" t="s">
        <v>198</v>
      </c>
      <c r="G99" s="410">
        <f>G100</f>
        <v>81.13999999999999</v>
      </c>
      <c r="H99" s="410">
        <f>H100</f>
        <v>78.13926</v>
      </c>
      <c r="I99" s="408">
        <f t="shared" si="5"/>
        <v>96.30177471037713</v>
      </c>
    </row>
    <row r="100" spans="1:9" ht="25.5">
      <c r="A100" s="364" t="s">
        <v>467</v>
      </c>
      <c r="B100" s="353"/>
      <c r="C100" s="371"/>
      <c r="D100" s="371"/>
      <c r="E100" s="361" t="s">
        <v>317</v>
      </c>
      <c r="F100" s="360" t="s">
        <v>466</v>
      </c>
      <c r="G100" s="410">
        <f>'расходы 2020г'!S68</f>
        <v>81.13999999999999</v>
      </c>
      <c r="H100" s="410">
        <f>'расходы 2020г'!T68</f>
        <v>78.13926</v>
      </c>
      <c r="I100" s="408">
        <f t="shared" si="5"/>
        <v>96.30177471037713</v>
      </c>
    </row>
    <row r="101" spans="1:9" ht="25.5">
      <c r="A101" s="363" t="s">
        <v>476</v>
      </c>
      <c r="B101" s="353"/>
      <c r="C101" s="371"/>
      <c r="D101" s="371"/>
      <c r="E101" s="361" t="s">
        <v>318</v>
      </c>
      <c r="F101" s="360"/>
      <c r="G101" s="410">
        <f>G102</f>
        <v>50</v>
      </c>
      <c r="H101" s="410">
        <f>H102</f>
        <v>47.968</v>
      </c>
      <c r="I101" s="408">
        <f t="shared" si="5"/>
        <v>95.936</v>
      </c>
    </row>
    <row r="102" spans="1:9" ht="25.5">
      <c r="A102" s="363" t="s">
        <v>197</v>
      </c>
      <c r="B102" s="353"/>
      <c r="C102" s="371"/>
      <c r="D102" s="371"/>
      <c r="E102" s="361" t="s">
        <v>318</v>
      </c>
      <c r="F102" s="360" t="s">
        <v>198</v>
      </c>
      <c r="G102" s="410">
        <f>G103</f>
        <v>50</v>
      </c>
      <c r="H102" s="410">
        <f>H103</f>
        <v>47.968</v>
      </c>
      <c r="I102" s="408">
        <f t="shared" si="5"/>
        <v>95.936</v>
      </c>
    </row>
    <row r="103" spans="1:9" ht="25.5">
      <c r="A103" s="364" t="s">
        <v>199</v>
      </c>
      <c r="B103" s="353"/>
      <c r="C103" s="371"/>
      <c r="D103" s="371"/>
      <c r="E103" s="361" t="s">
        <v>318</v>
      </c>
      <c r="F103" s="360" t="s">
        <v>466</v>
      </c>
      <c r="G103" s="410">
        <f>'расходы 2020г'!S72</f>
        <v>50</v>
      </c>
      <c r="H103" s="410">
        <f>'расходы 2020г'!T72</f>
        <v>47.968</v>
      </c>
      <c r="I103" s="408">
        <f t="shared" si="5"/>
        <v>95.936</v>
      </c>
    </row>
    <row r="104" spans="1:9" ht="27">
      <c r="A104" s="348" t="s">
        <v>348</v>
      </c>
      <c r="B104" s="353"/>
      <c r="C104" s="371"/>
      <c r="D104" s="371"/>
      <c r="E104" s="351" t="s">
        <v>349</v>
      </c>
      <c r="F104" s="70"/>
      <c r="G104" s="410">
        <f>G105</f>
        <v>2292.607</v>
      </c>
      <c r="H104" s="410">
        <f>H105</f>
        <v>2287.7143499999997</v>
      </c>
      <c r="I104" s="408">
        <f t="shared" si="5"/>
        <v>99.7865901133513</v>
      </c>
    </row>
    <row r="105" spans="1:9" ht="26.25">
      <c r="A105" s="379" t="s">
        <v>235</v>
      </c>
      <c r="B105" s="353"/>
      <c r="C105" s="371"/>
      <c r="D105" s="371"/>
      <c r="E105" s="361" t="s">
        <v>350</v>
      </c>
      <c r="F105" s="360"/>
      <c r="G105" s="410">
        <f>G106+G109</f>
        <v>2292.607</v>
      </c>
      <c r="H105" s="410">
        <f>H106</f>
        <v>2287.7143499999997</v>
      </c>
      <c r="I105" s="408">
        <f t="shared" si="5"/>
        <v>99.7865901133513</v>
      </c>
    </row>
    <row r="106" spans="1:9" ht="26.25">
      <c r="A106" s="379" t="s">
        <v>365</v>
      </c>
      <c r="B106" s="353"/>
      <c r="C106" s="371"/>
      <c r="D106" s="371"/>
      <c r="E106" s="361" t="s">
        <v>351</v>
      </c>
      <c r="F106" s="360"/>
      <c r="G106" s="410">
        <f>G107</f>
        <v>2292.607</v>
      </c>
      <c r="H106" s="410">
        <f>H107</f>
        <v>2287.7143499999997</v>
      </c>
      <c r="I106" s="408">
        <f t="shared" si="5"/>
        <v>99.7865901133513</v>
      </c>
    </row>
    <row r="107" spans="1:9" ht="25.5">
      <c r="A107" s="363" t="s">
        <v>197</v>
      </c>
      <c r="B107" s="353"/>
      <c r="C107" s="371"/>
      <c r="D107" s="371"/>
      <c r="E107" s="361" t="s">
        <v>351</v>
      </c>
      <c r="F107" s="360" t="s">
        <v>198</v>
      </c>
      <c r="G107" s="410">
        <f>G108</f>
        <v>2292.607</v>
      </c>
      <c r="H107" s="410">
        <f>H108</f>
        <v>2287.7143499999997</v>
      </c>
      <c r="I107" s="408">
        <f t="shared" si="5"/>
        <v>99.7865901133513</v>
      </c>
    </row>
    <row r="108" spans="1:9" ht="25.5">
      <c r="A108" s="364" t="s">
        <v>199</v>
      </c>
      <c r="B108" s="353"/>
      <c r="C108" s="371"/>
      <c r="D108" s="371"/>
      <c r="E108" s="361" t="s">
        <v>351</v>
      </c>
      <c r="F108" s="360" t="s">
        <v>466</v>
      </c>
      <c r="G108" s="410">
        <f>'расходы 2020г'!S260</f>
        <v>2292.607</v>
      </c>
      <c r="H108" s="410">
        <f>'расходы 2020г'!T272+'расходы 2020г'!T268+'расходы 2020г'!T264</f>
        <v>2287.7143499999997</v>
      </c>
      <c r="I108" s="408">
        <f t="shared" si="5"/>
        <v>99.7865901133513</v>
      </c>
    </row>
    <row r="109" spans="1:9" ht="26.25" hidden="1">
      <c r="A109" s="379" t="s">
        <v>366</v>
      </c>
      <c r="B109" s="353"/>
      <c r="C109" s="371"/>
      <c r="D109" s="371"/>
      <c r="E109" s="361" t="s">
        <v>351</v>
      </c>
      <c r="F109" s="357"/>
      <c r="G109" s="410">
        <f>G110</f>
        <v>0</v>
      </c>
      <c r="H109" s="410">
        <f>H110</f>
        <v>13.927</v>
      </c>
      <c r="I109" s="408" t="e">
        <f t="shared" si="5"/>
        <v>#DIV/0!</v>
      </c>
    </row>
    <row r="110" spans="1:9" ht="25.5" hidden="1">
      <c r="A110" s="363" t="s">
        <v>197</v>
      </c>
      <c r="B110" s="353"/>
      <c r="C110" s="371"/>
      <c r="D110" s="371"/>
      <c r="E110" s="361" t="s">
        <v>351</v>
      </c>
      <c r="F110" s="360" t="s">
        <v>198</v>
      </c>
      <c r="G110" s="410">
        <f>G111</f>
        <v>0</v>
      </c>
      <c r="H110" s="410">
        <f>H111</f>
        <v>13.927</v>
      </c>
      <c r="I110" s="408" t="e">
        <f t="shared" si="5"/>
        <v>#DIV/0!</v>
      </c>
    </row>
    <row r="111" spans="1:9" ht="25.5" hidden="1">
      <c r="A111" s="364" t="s">
        <v>199</v>
      </c>
      <c r="B111" s="353"/>
      <c r="C111" s="371"/>
      <c r="D111" s="371"/>
      <c r="E111" s="361" t="s">
        <v>351</v>
      </c>
      <c r="F111" s="360" t="s">
        <v>466</v>
      </c>
      <c r="G111" s="410">
        <f>'[1]расходы 2020г'!G268</f>
        <v>0</v>
      </c>
      <c r="H111" s="410">
        <f>'[1]расходы 2020г'!H268</f>
        <v>13.927</v>
      </c>
      <c r="I111" s="408" t="e">
        <f t="shared" si="5"/>
        <v>#DIV/0!</v>
      </c>
    </row>
    <row r="112" spans="1:9" ht="27">
      <c r="A112" s="348" t="s">
        <v>309</v>
      </c>
      <c r="B112" s="353"/>
      <c r="C112" s="371"/>
      <c r="D112" s="371"/>
      <c r="E112" s="351" t="s">
        <v>310</v>
      </c>
      <c r="F112" s="373"/>
      <c r="G112" s="410">
        <f aca="true" t="shared" si="6" ref="G112:H114">G113</f>
        <v>5</v>
      </c>
      <c r="H112" s="410">
        <f t="shared" si="6"/>
        <v>5</v>
      </c>
      <c r="I112" s="408">
        <f t="shared" si="5"/>
        <v>100</v>
      </c>
    </row>
    <row r="113" spans="1:9" ht="38.25">
      <c r="A113" s="356" t="s">
        <v>421</v>
      </c>
      <c r="B113" s="353"/>
      <c r="C113" s="371"/>
      <c r="D113" s="371"/>
      <c r="E113" s="355" t="s">
        <v>311</v>
      </c>
      <c r="F113" s="378"/>
      <c r="G113" s="410">
        <f t="shared" si="6"/>
        <v>5</v>
      </c>
      <c r="H113" s="410">
        <f t="shared" si="6"/>
        <v>5</v>
      </c>
      <c r="I113" s="408">
        <f t="shared" si="5"/>
        <v>100</v>
      </c>
    </row>
    <row r="114" spans="1:9" ht="25.5">
      <c r="A114" s="363" t="s">
        <v>197</v>
      </c>
      <c r="B114" s="353"/>
      <c r="C114" s="371"/>
      <c r="D114" s="371"/>
      <c r="E114" s="361" t="s">
        <v>312</v>
      </c>
      <c r="F114" s="360" t="s">
        <v>198</v>
      </c>
      <c r="G114" s="410">
        <f t="shared" si="6"/>
        <v>5</v>
      </c>
      <c r="H114" s="410">
        <f t="shared" si="6"/>
        <v>5</v>
      </c>
      <c r="I114" s="408">
        <f t="shared" si="5"/>
        <v>100</v>
      </c>
    </row>
    <row r="115" spans="1:9" ht="25.5">
      <c r="A115" s="364" t="s">
        <v>199</v>
      </c>
      <c r="B115" s="353"/>
      <c r="C115" s="371"/>
      <c r="D115" s="371"/>
      <c r="E115" s="361" t="s">
        <v>312</v>
      </c>
      <c r="F115" s="360" t="s">
        <v>466</v>
      </c>
      <c r="G115" s="410">
        <f>'расходы 2020г'!S30</f>
        <v>5</v>
      </c>
      <c r="H115" s="410">
        <f>'расходы 2020г'!T30</f>
        <v>5</v>
      </c>
      <c r="I115" s="408">
        <f t="shared" si="5"/>
        <v>100</v>
      </c>
    </row>
    <row r="116" spans="1:9" ht="27">
      <c r="A116" s="348" t="s">
        <v>393</v>
      </c>
      <c r="B116" s="353"/>
      <c r="C116" s="371"/>
      <c r="D116" s="371"/>
      <c r="E116" s="351" t="s">
        <v>394</v>
      </c>
      <c r="F116" s="372"/>
      <c r="G116" s="410">
        <f>G117</f>
        <v>18</v>
      </c>
      <c r="H116" s="410">
        <f>H117</f>
        <v>0</v>
      </c>
      <c r="I116" s="408">
        <f t="shared" si="5"/>
        <v>0</v>
      </c>
    </row>
    <row r="117" spans="1:9" ht="25.5">
      <c r="A117" s="363" t="s">
        <v>395</v>
      </c>
      <c r="B117" s="353"/>
      <c r="C117" s="371"/>
      <c r="D117" s="371"/>
      <c r="E117" s="228" t="s">
        <v>396</v>
      </c>
      <c r="F117" s="70" t="s">
        <v>198</v>
      </c>
      <c r="G117" s="410">
        <f>G118</f>
        <v>18</v>
      </c>
      <c r="H117" s="410">
        <f>H118</f>
        <v>0</v>
      </c>
      <c r="I117" s="408">
        <f t="shared" si="5"/>
        <v>0</v>
      </c>
    </row>
    <row r="118" spans="1:9" ht="25.5">
      <c r="A118" s="364" t="s">
        <v>199</v>
      </c>
      <c r="B118" s="353"/>
      <c r="C118" s="371"/>
      <c r="D118" s="371"/>
      <c r="E118" s="228" t="s">
        <v>396</v>
      </c>
      <c r="F118" s="70" t="s">
        <v>466</v>
      </c>
      <c r="G118" s="410">
        <f>'[1]расходы 2020г'!I110</f>
        <v>18</v>
      </c>
      <c r="H118" s="410">
        <f>'[1]расходы 2020г'!J110</f>
        <v>0</v>
      </c>
      <c r="I118" s="408">
        <f t="shared" si="5"/>
        <v>0</v>
      </c>
    </row>
    <row r="119" spans="1:9" ht="40.5">
      <c r="A119" s="348" t="s">
        <v>404</v>
      </c>
      <c r="B119" s="353"/>
      <c r="C119" s="371"/>
      <c r="D119" s="371"/>
      <c r="E119" s="351" t="s">
        <v>406</v>
      </c>
      <c r="F119" s="372"/>
      <c r="G119" s="415">
        <f>G120+G123+G128+G131</f>
        <v>31982.882999999998</v>
      </c>
      <c r="H119" s="415">
        <f>H120+H123+H128+H131</f>
        <v>17529.875840000004</v>
      </c>
      <c r="I119" s="408">
        <f t="shared" si="5"/>
        <v>54.8101803080104</v>
      </c>
    </row>
    <row r="120" spans="1:9" ht="25.5">
      <c r="A120" s="363" t="s">
        <v>405</v>
      </c>
      <c r="B120" s="353"/>
      <c r="C120" s="371"/>
      <c r="D120" s="371"/>
      <c r="E120" s="361" t="s">
        <v>553</v>
      </c>
      <c r="F120" s="70"/>
      <c r="G120" s="410">
        <f>G121</f>
        <v>154.8</v>
      </c>
      <c r="H120" s="410">
        <f>H121</f>
        <v>151.2</v>
      </c>
      <c r="I120" s="408">
        <f t="shared" si="5"/>
        <v>97.67441860465115</v>
      </c>
    </row>
    <row r="121" spans="1:9" ht="25.5">
      <c r="A121" s="363" t="s">
        <v>197</v>
      </c>
      <c r="B121" s="353"/>
      <c r="C121" s="371"/>
      <c r="D121" s="371"/>
      <c r="E121" s="361" t="s">
        <v>554</v>
      </c>
      <c r="F121" s="70" t="s">
        <v>198</v>
      </c>
      <c r="G121" s="410">
        <f>G122</f>
        <v>154.8</v>
      </c>
      <c r="H121" s="410">
        <f>H122</f>
        <v>151.2</v>
      </c>
      <c r="I121" s="408">
        <f t="shared" si="5"/>
        <v>97.67441860465115</v>
      </c>
    </row>
    <row r="122" spans="1:9" ht="25.5">
      <c r="A122" s="364" t="s">
        <v>199</v>
      </c>
      <c r="B122" s="353"/>
      <c r="C122" s="371"/>
      <c r="D122" s="371"/>
      <c r="E122" s="361" t="s">
        <v>554</v>
      </c>
      <c r="F122" s="70" t="s">
        <v>466</v>
      </c>
      <c r="G122" s="410">
        <f>'расходы 2020г'!S182</f>
        <v>154.8</v>
      </c>
      <c r="H122" s="410">
        <f>'расходы 2020г'!T182</f>
        <v>151.2</v>
      </c>
      <c r="I122" s="408">
        <f t="shared" si="5"/>
        <v>97.67441860465115</v>
      </c>
    </row>
    <row r="123" spans="1:9" ht="38.25">
      <c r="A123" s="164" t="s">
        <v>555</v>
      </c>
      <c r="B123" s="353"/>
      <c r="C123" s="371"/>
      <c r="D123" s="371"/>
      <c r="E123" s="361" t="s">
        <v>523</v>
      </c>
      <c r="F123" s="70"/>
      <c r="G123" s="410">
        <f>G124+G126+G133+G130</f>
        <v>31648.6</v>
      </c>
      <c r="H123" s="410">
        <f>H124+H126+H133+H130</f>
        <v>17343.14279</v>
      </c>
      <c r="I123" s="408">
        <f t="shared" si="5"/>
        <v>54.799083656149094</v>
      </c>
    </row>
    <row r="124" spans="1:9" ht="38.25">
      <c r="A124" s="363" t="s">
        <v>530</v>
      </c>
      <c r="B124" s="353"/>
      <c r="C124" s="371"/>
      <c r="D124" s="371"/>
      <c r="E124" s="361" t="s">
        <v>556</v>
      </c>
      <c r="F124" s="70" t="s">
        <v>402</v>
      </c>
      <c r="G124" s="410">
        <f>G125</f>
        <v>10166.5</v>
      </c>
      <c r="H124" s="410">
        <f>H125</f>
        <v>3482.94279</v>
      </c>
      <c r="I124" s="408">
        <f t="shared" si="5"/>
        <v>34.25901529533271</v>
      </c>
    </row>
    <row r="125" spans="1:9" ht="15.75">
      <c r="A125" s="364" t="s">
        <v>531</v>
      </c>
      <c r="B125" s="353"/>
      <c r="C125" s="371"/>
      <c r="D125" s="371"/>
      <c r="E125" s="361" t="s">
        <v>556</v>
      </c>
      <c r="F125" s="70" t="s">
        <v>120</v>
      </c>
      <c r="G125" s="410">
        <f>'расходы 2020г'!S186</f>
        <v>10166.5</v>
      </c>
      <c r="H125" s="410">
        <f>'расходы 2020г'!T186</f>
        <v>3482.94279</v>
      </c>
      <c r="I125" s="408">
        <f t="shared" si="5"/>
        <v>34.25901529533271</v>
      </c>
    </row>
    <row r="126" spans="1:9" ht="15.75">
      <c r="A126" s="164" t="s">
        <v>207</v>
      </c>
      <c r="B126" s="353"/>
      <c r="C126" s="371"/>
      <c r="D126" s="371"/>
      <c r="E126" s="361" t="s">
        <v>556</v>
      </c>
      <c r="F126" s="70" t="s">
        <v>469</v>
      </c>
      <c r="G126" s="410">
        <f>'расходы 2020г'!S188</f>
        <v>21340.1</v>
      </c>
      <c r="H126" s="410">
        <f>'расходы 2020г'!T188</f>
        <v>13720.36737</v>
      </c>
      <c r="I126" s="408">
        <f t="shared" si="5"/>
        <v>64.29382884803726</v>
      </c>
    </row>
    <row r="127" spans="1:9" ht="15.75" hidden="1">
      <c r="A127" s="364"/>
      <c r="B127" s="353"/>
      <c r="C127" s="371"/>
      <c r="D127" s="371"/>
      <c r="E127" s="361"/>
      <c r="F127" s="70"/>
      <c r="G127" s="410"/>
      <c r="H127" s="410"/>
      <c r="I127" s="408" t="e">
        <f t="shared" si="5"/>
        <v>#DIV/0!</v>
      </c>
    </row>
    <row r="128" spans="1:9" ht="38.25">
      <c r="A128" s="363" t="s">
        <v>530</v>
      </c>
      <c r="B128" s="353"/>
      <c r="C128" s="371"/>
      <c r="D128" s="371"/>
      <c r="E128" s="8" t="s">
        <v>559</v>
      </c>
      <c r="F128" s="70" t="s">
        <v>402</v>
      </c>
      <c r="G128" s="410">
        <f>G129</f>
        <v>1.1829999999999998</v>
      </c>
      <c r="H128" s="410">
        <f>H129</f>
        <v>0.35181</v>
      </c>
      <c r="I128" s="408">
        <f t="shared" si="5"/>
        <v>29.73879966187659</v>
      </c>
    </row>
    <row r="129" spans="1:9" ht="15.75">
      <c r="A129" s="364" t="s">
        <v>531</v>
      </c>
      <c r="B129" s="353"/>
      <c r="C129" s="371"/>
      <c r="D129" s="371"/>
      <c r="E129" s="8" t="s">
        <v>559</v>
      </c>
      <c r="F129" s="70" t="s">
        <v>120</v>
      </c>
      <c r="G129" s="410">
        <f>'расходы 2020г'!S197</f>
        <v>1.1829999999999998</v>
      </c>
      <c r="H129" s="410">
        <f>'расходы 2020г'!T197</f>
        <v>0.35181</v>
      </c>
      <c r="I129" s="408">
        <f t="shared" si="5"/>
        <v>29.73879966187659</v>
      </c>
    </row>
    <row r="130" spans="1:9" ht="15.75">
      <c r="A130" s="164" t="s">
        <v>207</v>
      </c>
      <c r="B130" s="353"/>
      <c r="C130" s="371"/>
      <c r="D130" s="371"/>
      <c r="E130" s="8" t="s">
        <v>559</v>
      </c>
      <c r="F130" s="70" t="s">
        <v>469</v>
      </c>
      <c r="G130" s="410">
        <f>'расходы 2020г'!S199</f>
        <v>2</v>
      </c>
      <c r="H130" s="410">
        <f>'расходы 2020г'!T199</f>
        <v>1.38448</v>
      </c>
      <c r="I130" s="408">
        <f t="shared" si="5"/>
        <v>69.22399999999999</v>
      </c>
    </row>
    <row r="131" spans="1:9" ht="38.25">
      <c r="A131" s="363" t="s">
        <v>530</v>
      </c>
      <c r="B131" s="353"/>
      <c r="C131" s="371"/>
      <c r="D131" s="371"/>
      <c r="E131" s="361" t="s">
        <v>558</v>
      </c>
      <c r="F131" s="70" t="s">
        <v>402</v>
      </c>
      <c r="G131" s="410">
        <f>G132</f>
        <v>178.3</v>
      </c>
      <c r="H131" s="410">
        <f>H132</f>
        <v>35.18124</v>
      </c>
      <c r="I131" s="408">
        <f t="shared" si="5"/>
        <v>19.731486259113854</v>
      </c>
    </row>
    <row r="132" spans="1:9" ht="15.75">
      <c r="A132" s="364" t="s">
        <v>531</v>
      </c>
      <c r="B132" s="353"/>
      <c r="C132" s="371"/>
      <c r="D132" s="371"/>
      <c r="E132" s="361" t="s">
        <v>558</v>
      </c>
      <c r="F132" s="70" t="s">
        <v>120</v>
      </c>
      <c r="G132" s="410">
        <f>'расходы 2020г'!S191</f>
        <v>178.3</v>
      </c>
      <c r="H132" s="410">
        <f>'расходы 2020г'!T191</f>
        <v>35.18124</v>
      </c>
      <c r="I132" s="408">
        <f t="shared" si="5"/>
        <v>19.731486259113854</v>
      </c>
    </row>
    <row r="133" spans="1:9" ht="15.75">
      <c r="A133" s="164" t="s">
        <v>207</v>
      </c>
      <c r="B133" s="353"/>
      <c r="C133" s="371"/>
      <c r="D133" s="371"/>
      <c r="E133" s="361" t="s">
        <v>558</v>
      </c>
      <c r="F133" s="70" t="s">
        <v>469</v>
      </c>
      <c r="G133" s="410">
        <f>'расходы 2020г'!S193</f>
        <v>140</v>
      </c>
      <c r="H133" s="410">
        <f>'расходы 2020г'!T193</f>
        <v>138.44815</v>
      </c>
      <c r="I133" s="408">
        <f t="shared" si="5"/>
        <v>98.89153571428572</v>
      </c>
    </row>
    <row r="134" spans="1:9" ht="40.5">
      <c r="A134" s="348" t="s">
        <v>407</v>
      </c>
      <c r="B134" s="353"/>
      <c r="C134" s="371"/>
      <c r="D134" s="371"/>
      <c r="E134" s="351" t="s">
        <v>411</v>
      </c>
      <c r="F134" s="372"/>
      <c r="G134" s="410">
        <f>G135</f>
        <v>4004</v>
      </c>
      <c r="H134" s="410">
        <f>H135</f>
        <v>4004</v>
      </c>
      <c r="I134" s="408">
        <f t="shared" si="5"/>
        <v>100</v>
      </c>
    </row>
    <row r="135" spans="1:9" ht="25.5">
      <c r="A135" s="356" t="s">
        <v>408</v>
      </c>
      <c r="B135" s="353"/>
      <c r="C135" s="371"/>
      <c r="D135" s="371"/>
      <c r="E135" s="355" t="s">
        <v>412</v>
      </c>
      <c r="F135" s="366"/>
      <c r="G135" s="410">
        <f>G136+G138</f>
        <v>4004</v>
      </c>
      <c r="H135" s="410">
        <f>H136+H138</f>
        <v>4004</v>
      </c>
      <c r="I135" s="408">
        <f t="shared" si="5"/>
        <v>100</v>
      </c>
    </row>
    <row r="136" spans="1:9" ht="15.75">
      <c r="A136" s="363" t="s">
        <v>409</v>
      </c>
      <c r="B136" s="353"/>
      <c r="C136" s="371"/>
      <c r="D136" s="371"/>
      <c r="E136" s="361" t="s">
        <v>413</v>
      </c>
      <c r="F136" s="70"/>
      <c r="G136" s="410">
        <f>G137</f>
        <v>4000</v>
      </c>
      <c r="H136" s="410">
        <f>H137</f>
        <v>4000</v>
      </c>
      <c r="I136" s="408">
        <f t="shared" si="5"/>
        <v>100</v>
      </c>
    </row>
    <row r="137" spans="1:9" ht="25.5">
      <c r="A137" s="364" t="s">
        <v>401</v>
      </c>
      <c r="B137" s="353"/>
      <c r="C137" s="371"/>
      <c r="D137" s="371"/>
      <c r="E137" s="361" t="s">
        <v>413</v>
      </c>
      <c r="F137" s="70" t="s">
        <v>402</v>
      </c>
      <c r="G137" s="410">
        <f>'расходы 2020г'!S210</f>
        <v>4000</v>
      </c>
      <c r="H137" s="410">
        <f>'расходы 2020г'!T210</f>
        <v>4000</v>
      </c>
      <c r="I137" s="408">
        <f t="shared" si="5"/>
        <v>100</v>
      </c>
    </row>
    <row r="138" spans="1:9" ht="15.75">
      <c r="A138" s="363" t="s">
        <v>410</v>
      </c>
      <c r="B138" s="353"/>
      <c r="C138" s="371"/>
      <c r="D138" s="371"/>
      <c r="E138" s="361" t="s">
        <v>414</v>
      </c>
      <c r="F138" s="70"/>
      <c r="G138" s="410">
        <f>G139</f>
        <v>4</v>
      </c>
      <c r="H138" s="410">
        <f>H139</f>
        <v>4</v>
      </c>
      <c r="I138" s="408">
        <f aca="true" t="shared" si="7" ref="I138:I201">H138/G138*100</f>
        <v>100</v>
      </c>
    </row>
    <row r="139" spans="1:9" ht="25.5">
      <c r="A139" s="364" t="s">
        <v>401</v>
      </c>
      <c r="B139" s="353"/>
      <c r="C139" s="371"/>
      <c r="D139" s="371"/>
      <c r="E139" s="361" t="s">
        <v>414</v>
      </c>
      <c r="F139" s="70" t="s">
        <v>402</v>
      </c>
      <c r="G139" s="410">
        <f>'расходы 2020г'!S213</f>
        <v>4</v>
      </c>
      <c r="H139" s="410">
        <f>'расходы 2020г'!T213</f>
        <v>4</v>
      </c>
      <c r="I139" s="408">
        <f t="shared" si="7"/>
        <v>100</v>
      </c>
    </row>
    <row r="140" spans="1:9" ht="27">
      <c r="A140" s="348" t="s">
        <v>216</v>
      </c>
      <c r="B140" s="353"/>
      <c r="C140" s="371"/>
      <c r="D140" s="371"/>
      <c r="E140" s="351" t="s">
        <v>217</v>
      </c>
      <c r="F140" s="70"/>
      <c r="G140" s="408">
        <f>G141</f>
        <v>1410</v>
      </c>
      <c r="H140" s="408">
        <f>H141</f>
        <v>1410</v>
      </c>
      <c r="I140" s="408">
        <f t="shared" si="7"/>
        <v>100</v>
      </c>
    </row>
    <row r="141" spans="1:9" ht="15.75">
      <c r="A141" s="356" t="s">
        <v>218</v>
      </c>
      <c r="B141" s="353"/>
      <c r="C141" s="371"/>
      <c r="D141" s="371"/>
      <c r="E141" s="355" t="s">
        <v>219</v>
      </c>
      <c r="F141" s="70"/>
      <c r="G141" s="410">
        <f>G142+G144</f>
        <v>1410</v>
      </c>
      <c r="H141" s="410">
        <f>H142+H144</f>
        <v>1410</v>
      </c>
      <c r="I141" s="408">
        <f t="shared" si="7"/>
        <v>100</v>
      </c>
    </row>
    <row r="142" spans="1:9" ht="25.5" hidden="1">
      <c r="A142" s="363" t="s">
        <v>197</v>
      </c>
      <c r="B142" s="353"/>
      <c r="C142" s="371"/>
      <c r="D142" s="371"/>
      <c r="E142" s="228" t="s">
        <v>220</v>
      </c>
      <c r="F142" s="70" t="s">
        <v>198</v>
      </c>
      <c r="G142" s="410">
        <f>G143</f>
        <v>0</v>
      </c>
      <c r="H142" s="410">
        <f>H143</f>
        <v>0</v>
      </c>
      <c r="I142" s="408" t="e">
        <f t="shared" si="7"/>
        <v>#DIV/0!</v>
      </c>
    </row>
    <row r="143" spans="1:9" ht="25.5" hidden="1">
      <c r="A143" s="358" t="s">
        <v>199</v>
      </c>
      <c r="B143" s="353"/>
      <c r="C143" s="371"/>
      <c r="D143" s="371"/>
      <c r="E143" s="228" t="s">
        <v>220</v>
      </c>
      <c r="F143" s="70" t="s">
        <v>466</v>
      </c>
      <c r="G143" s="410"/>
      <c r="H143" s="410"/>
      <c r="I143" s="408" t="e">
        <f t="shared" si="7"/>
        <v>#DIV/0!</v>
      </c>
    </row>
    <row r="144" spans="1:9" ht="25.5">
      <c r="A144" s="363" t="s">
        <v>197</v>
      </c>
      <c r="B144" s="353"/>
      <c r="C144" s="371"/>
      <c r="D144" s="371"/>
      <c r="E144" s="228" t="s">
        <v>525</v>
      </c>
      <c r="F144" s="357" t="s">
        <v>198</v>
      </c>
      <c r="G144" s="410">
        <f>G145</f>
        <v>1410</v>
      </c>
      <c r="H144" s="410">
        <f>H145</f>
        <v>1410</v>
      </c>
      <c r="I144" s="408">
        <f t="shared" si="7"/>
        <v>100</v>
      </c>
    </row>
    <row r="145" spans="1:9" ht="25.5">
      <c r="A145" s="364" t="s">
        <v>199</v>
      </c>
      <c r="B145" s="353"/>
      <c r="C145" s="371"/>
      <c r="D145" s="371"/>
      <c r="E145" s="228" t="s">
        <v>525</v>
      </c>
      <c r="F145" s="357" t="s">
        <v>466</v>
      </c>
      <c r="G145" s="410">
        <f>'расходы 2020г'!S274</f>
        <v>1410</v>
      </c>
      <c r="H145" s="410">
        <f>'расходы 2020г'!T274</f>
        <v>1410</v>
      </c>
      <c r="I145" s="408">
        <f t="shared" si="7"/>
        <v>100</v>
      </c>
    </row>
    <row r="146" spans="1:11" ht="13.5" customHeight="1">
      <c r="A146" s="380" t="s">
        <v>371</v>
      </c>
      <c r="B146" s="353"/>
      <c r="C146" s="70"/>
      <c r="D146" s="70"/>
      <c r="E146" s="371"/>
      <c r="F146" s="70"/>
      <c r="G146" s="416">
        <f>G9+G45+G69+G74+G79+G96+G104+G112+G116+G119+G134+G140</f>
        <v>74440.65099000001</v>
      </c>
      <c r="H146" s="416">
        <f>H9+H45+H69+H74+H79+H96+H104+H112+H116+H119+H134+H140</f>
        <v>41927.00346000001</v>
      </c>
      <c r="I146" s="408">
        <f t="shared" si="7"/>
        <v>56.32272542274285</v>
      </c>
      <c r="J146" s="381"/>
      <c r="K146" s="381"/>
    </row>
    <row r="147" spans="1:9" ht="27.75" customHeight="1">
      <c r="A147" s="348" t="s">
        <v>192</v>
      </c>
      <c r="B147" s="349" t="s">
        <v>370</v>
      </c>
      <c r="C147" s="350" t="s">
        <v>257</v>
      </c>
      <c r="D147" s="350" t="s">
        <v>258</v>
      </c>
      <c r="E147" s="351" t="s">
        <v>432</v>
      </c>
      <c r="F147" s="382"/>
      <c r="G147" s="417">
        <f aca="true" t="shared" si="8" ref="G147:H150">G148</f>
        <v>1244.3</v>
      </c>
      <c r="H147" s="417">
        <f t="shared" si="8"/>
        <v>1234.74917</v>
      </c>
      <c r="I147" s="408">
        <f t="shared" si="7"/>
        <v>99.23243349674516</v>
      </c>
    </row>
    <row r="148" spans="1:9" ht="17.25" customHeight="1">
      <c r="A148" s="358" t="s">
        <v>455</v>
      </c>
      <c r="B148" s="353" t="s">
        <v>370</v>
      </c>
      <c r="C148" s="383" t="s">
        <v>257</v>
      </c>
      <c r="D148" s="383" t="s">
        <v>258</v>
      </c>
      <c r="E148" s="361" t="s">
        <v>433</v>
      </c>
      <c r="F148" s="383"/>
      <c r="G148" s="333">
        <f t="shared" si="8"/>
        <v>1244.3</v>
      </c>
      <c r="H148" s="333">
        <f t="shared" si="8"/>
        <v>1234.74917</v>
      </c>
      <c r="I148" s="408">
        <f t="shared" si="7"/>
        <v>99.23243349674516</v>
      </c>
    </row>
    <row r="149" spans="1:9" ht="17.25" customHeight="1">
      <c r="A149" s="358" t="s">
        <v>456</v>
      </c>
      <c r="B149" s="353" t="s">
        <v>370</v>
      </c>
      <c r="C149" s="371" t="s">
        <v>257</v>
      </c>
      <c r="D149" s="371" t="s">
        <v>258</v>
      </c>
      <c r="E149" s="361" t="s">
        <v>434</v>
      </c>
      <c r="F149" s="383"/>
      <c r="G149" s="333">
        <f t="shared" si="8"/>
        <v>1244.3</v>
      </c>
      <c r="H149" s="333">
        <f t="shared" si="8"/>
        <v>1234.74917</v>
      </c>
      <c r="I149" s="408">
        <f t="shared" si="7"/>
        <v>99.23243349674516</v>
      </c>
    </row>
    <row r="150" spans="1:9" ht="39.75" customHeight="1">
      <c r="A150" s="358" t="s">
        <v>193</v>
      </c>
      <c r="B150" s="353" t="s">
        <v>370</v>
      </c>
      <c r="C150" s="371" t="s">
        <v>257</v>
      </c>
      <c r="D150" s="371" t="s">
        <v>258</v>
      </c>
      <c r="E150" s="361" t="s">
        <v>434</v>
      </c>
      <c r="F150" s="383" t="s">
        <v>419</v>
      </c>
      <c r="G150" s="410">
        <f t="shared" si="8"/>
        <v>1244.3</v>
      </c>
      <c r="H150" s="410">
        <f t="shared" si="8"/>
        <v>1234.74917</v>
      </c>
      <c r="I150" s="408">
        <f t="shared" si="7"/>
        <v>99.23243349674516</v>
      </c>
    </row>
    <row r="151" spans="1:9" s="247" customFormat="1" ht="15.75" customHeight="1">
      <c r="A151" s="358" t="s">
        <v>194</v>
      </c>
      <c r="B151" s="353" t="s">
        <v>370</v>
      </c>
      <c r="C151" s="371" t="s">
        <v>257</v>
      </c>
      <c r="D151" s="371" t="s">
        <v>258</v>
      </c>
      <c r="E151" s="361" t="s">
        <v>434</v>
      </c>
      <c r="F151" s="383" t="s">
        <v>378</v>
      </c>
      <c r="G151" s="410">
        <f>'расходы 2020г'!S15</f>
        <v>1244.3</v>
      </c>
      <c r="H151" s="410">
        <f>'расходы 2020г'!T15</f>
        <v>1234.74917</v>
      </c>
      <c r="I151" s="408">
        <f t="shared" si="7"/>
        <v>99.23243349674516</v>
      </c>
    </row>
    <row r="152" spans="1:9" ht="16.5" customHeight="1">
      <c r="A152" s="348" t="s">
        <v>461</v>
      </c>
      <c r="B152" s="349" t="s">
        <v>370</v>
      </c>
      <c r="C152" s="372" t="s">
        <v>257</v>
      </c>
      <c r="D152" s="372" t="s">
        <v>260</v>
      </c>
      <c r="E152" s="351" t="s">
        <v>435</v>
      </c>
      <c r="F152" s="372"/>
      <c r="G152" s="408">
        <f aca="true" t="shared" si="9" ref="G152:H155">G153</f>
        <v>972</v>
      </c>
      <c r="H152" s="408">
        <f t="shared" si="9"/>
        <v>964.48828</v>
      </c>
      <c r="I152" s="408">
        <f t="shared" si="7"/>
        <v>99.22718930041152</v>
      </c>
    </row>
    <row r="153" spans="1:9" ht="15.75">
      <c r="A153" s="384" t="s">
        <v>195</v>
      </c>
      <c r="B153" s="353" t="s">
        <v>370</v>
      </c>
      <c r="C153" s="70" t="s">
        <v>257</v>
      </c>
      <c r="D153" s="70" t="s">
        <v>260</v>
      </c>
      <c r="E153" s="361" t="s">
        <v>436</v>
      </c>
      <c r="F153" s="360"/>
      <c r="G153" s="410">
        <f t="shared" si="9"/>
        <v>972</v>
      </c>
      <c r="H153" s="410">
        <f t="shared" si="9"/>
        <v>964.48828</v>
      </c>
      <c r="I153" s="408">
        <f t="shared" si="7"/>
        <v>99.22718930041152</v>
      </c>
    </row>
    <row r="154" spans="1:9" ht="28.5" customHeight="1">
      <c r="A154" s="358" t="s">
        <v>456</v>
      </c>
      <c r="B154" s="353" t="s">
        <v>370</v>
      </c>
      <c r="C154" s="70" t="s">
        <v>257</v>
      </c>
      <c r="D154" s="70" t="s">
        <v>260</v>
      </c>
      <c r="E154" s="361" t="s">
        <v>437</v>
      </c>
      <c r="F154" s="360"/>
      <c r="G154" s="410">
        <f t="shared" si="9"/>
        <v>972</v>
      </c>
      <c r="H154" s="410">
        <f t="shared" si="9"/>
        <v>964.48828</v>
      </c>
      <c r="I154" s="408">
        <f t="shared" si="7"/>
        <v>99.22718930041152</v>
      </c>
    </row>
    <row r="155" spans="1:9" ht="28.5" customHeight="1">
      <c r="A155" s="358" t="s">
        <v>193</v>
      </c>
      <c r="B155" s="353" t="s">
        <v>370</v>
      </c>
      <c r="C155" s="70" t="s">
        <v>257</v>
      </c>
      <c r="D155" s="70" t="s">
        <v>260</v>
      </c>
      <c r="E155" s="361" t="s">
        <v>437</v>
      </c>
      <c r="F155" s="360" t="s">
        <v>419</v>
      </c>
      <c r="G155" s="410">
        <f t="shared" si="9"/>
        <v>972</v>
      </c>
      <c r="H155" s="410">
        <f t="shared" si="9"/>
        <v>964.48828</v>
      </c>
      <c r="I155" s="408">
        <f t="shared" si="7"/>
        <v>99.22718930041152</v>
      </c>
    </row>
    <row r="156" spans="1:9" ht="29.25" customHeight="1">
      <c r="A156" s="358" t="s">
        <v>194</v>
      </c>
      <c r="B156" s="353" t="s">
        <v>370</v>
      </c>
      <c r="C156" s="70" t="s">
        <v>257</v>
      </c>
      <c r="D156" s="70" t="s">
        <v>260</v>
      </c>
      <c r="E156" s="361" t="s">
        <v>437</v>
      </c>
      <c r="F156" s="360" t="s">
        <v>378</v>
      </c>
      <c r="G156" s="410">
        <f>'расходы 2020г'!S23</f>
        <v>972</v>
      </c>
      <c r="H156" s="410">
        <f>'расходы 2020г'!T23</f>
        <v>964.48828</v>
      </c>
      <c r="I156" s="408">
        <f t="shared" si="7"/>
        <v>99.22718930041152</v>
      </c>
    </row>
    <row r="157" spans="1:9" ht="51" customHeight="1">
      <c r="A157" s="348" t="s">
        <v>462</v>
      </c>
      <c r="B157" s="349" t="s">
        <v>370</v>
      </c>
      <c r="C157" s="372" t="s">
        <v>257</v>
      </c>
      <c r="D157" s="372" t="s">
        <v>259</v>
      </c>
      <c r="E157" s="351" t="s">
        <v>438</v>
      </c>
      <c r="F157" s="372"/>
      <c r="G157" s="408">
        <f>G158</f>
        <v>27876.33695</v>
      </c>
      <c r="H157" s="408">
        <f>H158</f>
        <v>27514.35865</v>
      </c>
      <c r="I157" s="408">
        <f t="shared" si="7"/>
        <v>98.70148541880069</v>
      </c>
    </row>
    <row r="158" spans="1:9" ht="17.25" customHeight="1">
      <c r="A158" s="363" t="s">
        <v>196</v>
      </c>
      <c r="B158" s="353" t="s">
        <v>370</v>
      </c>
      <c r="C158" s="70" t="s">
        <v>257</v>
      </c>
      <c r="D158" s="70" t="s">
        <v>259</v>
      </c>
      <c r="E158" s="361" t="s">
        <v>439</v>
      </c>
      <c r="F158" s="70"/>
      <c r="G158" s="410">
        <f>G159+G162</f>
        <v>27876.33695</v>
      </c>
      <c r="H158" s="410">
        <f>H159+H162</f>
        <v>27514.35865</v>
      </c>
      <c r="I158" s="408">
        <f t="shared" si="7"/>
        <v>98.70148541880069</v>
      </c>
    </row>
    <row r="159" spans="1:9" ht="25.5">
      <c r="A159" s="358" t="s">
        <v>456</v>
      </c>
      <c r="B159" s="353" t="s">
        <v>370</v>
      </c>
      <c r="C159" s="70" t="s">
        <v>257</v>
      </c>
      <c r="D159" s="70" t="s">
        <v>259</v>
      </c>
      <c r="E159" s="361" t="s">
        <v>440</v>
      </c>
      <c r="F159" s="70"/>
      <c r="G159" s="410">
        <f>G160</f>
        <v>10026.63695</v>
      </c>
      <c r="H159" s="410">
        <f>H160</f>
        <v>9980.763729999999</v>
      </c>
      <c r="I159" s="408">
        <f t="shared" si="7"/>
        <v>99.54248647648501</v>
      </c>
    </row>
    <row r="160" spans="1:9" ht="27.75" customHeight="1">
      <c r="A160" s="358" t="s">
        <v>193</v>
      </c>
      <c r="B160" s="353" t="s">
        <v>370</v>
      </c>
      <c r="C160" s="70" t="s">
        <v>257</v>
      </c>
      <c r="D160" s="70" t="s">
        <v>259</v>
      </c>
      <c r="E160" s="361" t="s">
        <v>440</v>
      </c>
      <c r="F160" s="70" t="s">
        <v>419</v>
      </c>
      <c r="G160" s="410">
        <f>G161</f>
        <v>10026.63695</v>
      </c>
      <c r="H160" s="410">
        <f>H161</f>
        <v>9980.763729999999</v>
      </c>
      <c r="I160" s="408">
        <f t="shared" si="7"/>
        <v>99.54248647648501</v>
      </c>
    </row>
    <row r="161" spans="1:9" ht="27.75" customHeight="1">
      <c r="A161" s="358" t="s">
        <v>465</v>
      </c>
      <c r="B161" s="353" t="s">
        <v>370</v>
      </c>
      <c r="C161" s="70" t="s">
        <v>257</v>
      </c>
      <c r="D161" s="70" t="s">
        <v>259</v>
      </c>
      <c r="E161" s="361" t="s">
        <v>440</v>
      </c>
      <c r="F161" s="70" t="s">
        <v>378</v>
      </c>
      <c r="G161" s="410">
        <f>'расходы 2020г'!S37</f>
        <v>10026.63695</v>
      </c>
      <c r="H161" s="410">
        <f>'расходы 2020г'!T37</f>
        <v>9980.763729999999</v>
      </c>
      <c r="I161" s="408">
        <f t="shared" si="7"/>
        <v>99.54248647648501</v>
      </c>
    </row>
    <row r="162" spans="1:9" ht="29.25" customHeight="1">
      <c r="A162" s="358" t="s">
        <v>464</v>
      </c>
      <c r="B162" s="353" t="s">
        <v>370</v>
      </c>
      <c r="C162" s="70" t="s">
        <v>257</v>
      </c>
      <c r="D162" s="70" t="s">
        <v>259</v>
      </c>
      <c r="E162" s="361" t="s">
        <v>441</v>
      </c>
      <c r="F162" s="70"/>
      <c r="G162" s="410">
        <f>G163+G165</f>
        <v>17849.7</v>
      </c>
      <c r="H162" s="410">
        <f>H163+H165+47.6</f>
        <v>17533.59492</v>
      </c>
      <c r="I162" s="408">
        <f t="shared" si="7"/>
        <v>98.22907342980554</v>
      </c>
    </row>
    <row r="163" spans="1:9" ht="29.25" customHeight="1">
      <c r="A163" s="363" t="s">
        <v>197</v>
      </c>
      <c r="B163" s="353" t="s">
        <v>370</v>
      </c>
      <c r="C163" s="70" t="s">
        <v>257</v>
      </c>
      <c r="D163" s="70" t="s">
        <v>259</v>
      </c>
      <c r="E163" s="361" t="s">
        <v>441</v>
      </c>
      <c r="F163" s="70" t="s">
        <v>198</v>
      </c>
      <c r="G163" s="410">
        <f>G164</f>
        <v>17694.7</v>
      </c>
      <c r="H163" s="410">
        <f>H164</f>
        <v>17376.79492</v>
      </c>
      <c r="I163" s="408">
        <f t="shared" si="7"/>
        <v>98.20338813316982</v>
      </c>
    </row>
    <row r="164" spans="1:9" ht="29.25" customHeight="1">
      <c r="A164" s="358" t="s">
        <v>199</v>
      </c>
      <c r="B164" s="353" t="s">
        <v>370</v>
      </c>
      <c r="C164" s="70" t="s">
        <v>257</v>
      </c>
      <c r="D164" s="70" t="s">
        <v>259</v>
      </c>
      <c r="E164" s="361" t="s">
        <v>441</v>
      </c>
      <c r="F164" s="70" t="s">
        <v>466</v>
      </c>
      <c r="G164" s="410">
        <f>'расходы 2020г'!S43</f>
        <v>17694.7</v>
      </c>
      <c r="H164" s="410">
        <f>'расходы 2020г'!T43</f>
        <v>17376.79492</v>
      </c>
      <c r="I164" s="408">
        <f t="shared" si="7"/>
        <v>98.20338813316982</v>
      </c>
    </row>
    <row r="165" spans="1:9" ht="16.5" customHeight="1">
      <c r="A165" s="363" t="s">
        <v>431</v>
      </c>
      <c r="B165" s="353" t="s">
        <v>370</v>
      </c>
      <c r="C165" s="70" t="s">
        <v>257</v>
      </c>
      <c r="D165" s="70" t="s">
        <v>259</v>
      </c>
      <c r="E165" s="361" t="s">
        <v>441</v>
      </c>
      <c r="F165" s="70" t="s">
        <v>200</v>
      </c>
      <c r="G165" s="410">
        <f>G166+G167</f>
        <v>155</v>
      </c>
      <c r="H165" s="410">
        <f>H166+H167</f>
        <v>109.19999999999999</v>
      </c>
      <c r="I165" s="408">
        <f t="shared" si="7"/>
        <v>70.45161290322581</v>
      </c>
    </row>
    <row r="166" spans="1:9" ht="18" customHeight="1">
      <c r="A166" s="363" t="s">
        <v>201</v>
      </c>
      <c r="B166" s="353" t="s">
        <v>370</v>
      </c>
      <c r="C166" s="70" t="s">
        <v>257</v>
      </c>
      <c r="D166" s="70" t="s">
        <v>259</v>
      </c>
      <c r="E166" s="361" t="s">
        <v>441</v>
      </c>
      <c r="F166" s="70" t="s">
        <v>202</v>
      </c>
      <c r="G166" s="410">
        <f>'расходы 2020г'!S47</f>
        <v>50</v>
      </c>
      <c r="H166" s="410">
        <v>30.6</v>
      </c>
      <c r="I166" s="408">
        <f t="shared" si="7"/>
        <v>61.199999999999996</v>
      </c>
    </row>
    <row r="167" spans="1:9" ht="17.25" customHeight="1">
      <c r="A167" s="363" t="s">
        <v>207</v>
      </c>
      <c r="B167" s="353" t="s">
        <v>370</v>
      </c>
      <c r="C167" s="70" t="s">
        <v>257</v>
      </c>
      <c r="D167" s="70" t="s">
        <v>259</v>
      </c>
      <c r="E167" s="361" t="s">
        <v>441</v>
      </c>
      <c r="F167" s="70" t="s">
        <v>469</v>
      </c>
      <c r="G167" s="410">
        <f>'расходы 2020г'!S49</f>
        <v>105</v>
      </c>
      <c r="H167" s="410">
        <v>78.6</v>
      </c>
      <c r="I167" s="408">
        <f t="shared" si="7"/>
        <v>74.85714285714286</v>
      </c>
    </row>
    <row r="168" spans="1:9" ht="33.75" customHeight="1">
      <c r="A168" s="348" t="s">
        <v>209</v>
      </c>
      <c r="B168" s="349" t="s">
        <v>370</v>
      </c>
      <c r="C168" s="373" t="s">
        <v>259</v>
      </c>
      <c r="D168" s="373" t="s">
        <v>262</v>
      </c>
      <c r="E168" s="351" t="s">
        <v>443</v>
      </c>
      <c r="F168" s="373"/>
      <c r="G168" s="408">
        <f>G172+G175+G180+G169</f>
        <v>405</v>
      </c>
      <c r="H168" s="408">
        <f>H172+H175+H180+H169</f>
        <v>404</v>
      </c>
      <c r="I168" s="408">
        <f t="shared" si="7"/>
        <v>99.75308641975309</v>
      </c>
    </row>
    <row r="169" spans="1:9" ht="30" customHeight="1">
      <c r="A169" s="363" t="s">
        <v>477</v>
      </c>
      <c r="B169" s="353" t="s">
        <v>370</v>
      </c>
      <c r="C169" s="70" t="s">
        <v>259</v>
      </c>
      <c r="D169" s="70" t="s">
        <v>262</v>
      </c>
      <c r="E169" s="361" t="s">
        <v>446</v>
      </c>
      <c r="F169" s="70"/>
      <c r="G169" s="410">
        <f>G170</f>
        <v>7.4</v>
      </c>
      <c r="H169" s="410">
        <f>H170</f>
        <v>7.4</v>
      </c>
      <c r="I169" s="408">
        <f t="shared" si="7"/>
        <v>100</v>
      </c>
    </row>
    <row r="170" spans="1:9" ht="25.5">
      <c r="A170" s="363" t="s">
        <v>197</v>
      </c>
      <c r="B170" s="353" t="s">
        <v>370</v>
      </c>
      <c r="C170" s="70" t="s">
        <v>259</v>
      </c>
      <c r="D170" s="70" t="s">
        <v>262</v>
      </c>
      <c r="E170" s="361" t="s">
        <v>446</v>
      </c>
      <c r="F170" s="70" t="s">
        <v>198</v>
      </c>
      <c r="G170" s="410">
        <f>G171</f>
        <v>7.4</v>
      </c>
      <c r="H170" s="410">
        <f>H171</f>
        <v>7.4</v>
      </c>
      <c r="I170" s="408">
        <f t="shared" si="7"/>
        <v>100</v>
      </c>
    </row>
    <row r="171" spans="1:9" ht="26.25" customHeight="1">
      <c r="A171" s="358" t="s">
        <v>199</v>
      </c>
      <c r="B171" s="353" t="s">
        <v>370</v>
      </c>
      <c r="C171" s="70" t="s">
        <v>259</v>
      </c>
      <c r="D171" s="70" t="s">
        <v>262</v>
      </c>
      <c r="E171" s="361" t="s">
        <v>446</v>
      </c>
      <c r="F171" s="70" t="s">
        <v>466</v>
      </c>
      <c r="G171" s="410">
        <f>'расходы 2020г'!S124</f>
        <v>7.4</v>
      </c>
      <c r="H171" s="410">
        <f>'расходы 2020г'!T124</f>
        <v>7.4</v>
      </c>
      <c r="I171" s="408">
        <f t="shared" si="7"/>
        <v>100</v>
      </c>
    </row>
    <row r="172" spans="1:9" ht="32.25" customHeight="1">
      <c r="A172" s="385" t="s">
        <v>473</v>
      </c>
      <c r="B172" s="353" t="s">
        <v>370</v>
      </c>
      <c r="C172" s="70" t="s">
        <v>257</v>
      </c>
      <c r="D172" s="70" t="s">
        <v>259</v>
      </c>
      <c r="E172" s="361" t="s">
        <v>442</v>
      </c>
      <c r="F172" s="70"/>
      <c r="G172" s="333">
        <f>G173</f>
        <v>1</v>
      </c>
      <c r="H172" s="333">
        <f>H173</f>
        <v>0</v>
      </c>
      <c r="I172" s="408">
        <f t="shared" si="7"/>
        <v>0</v>
      </c>
    </row>
    <row r="173" spans="1:9" ht="27.75" customHeight="1">
      <c r="A173" s="363" t="s">
        <v>197</v>
      </c>
      <c r="B173" s="353" t="s">
        <v>370</v>
      </c>
      <c r="C173" s="70" t="s">
        <v>257</v>
      </c>
      <c r="D173" s="70" t="s">
        <v>259</v>
      </c>
      <c r="E173" s="361" t="s">
        <v>442</v>
      </c>
      <c r="F173" s="70" t="s">
        <v>198</v>
      </c>
      <c r="G173" s="333">
        <f>G174</f>
        <v>1</v>
      </c>
      <c r="H173" s="333">
        <f>H174</f>
        <v>0</v>
      </c>
      <c r="I173" s="408">
        <f t="shared" si="7"/>
        <v>0</v>
      </c>
    </row>
    <row r="174" spans="1:9" ht="27" customHeight="1">
      <c r="A174" s="358" t="s">
        <v>199</v>
      </c>
      <c r="B174" s="353" t="s">
        <v>370</v>
      </c>
      <c r="C174" s="70" t="s">
        <v>257</v>
      </c>
      <c r="D174" s="70" t="s">
        <v>259</v>
      </c>
      <c r="E174" s="361" t="s">
        <v>442</v>
      </c>
      <c r="F174" s="70" t="s">
        <v>466</v>
      </c>
      <c r="G174" s="333">
        <f>'[1]расходы 2020г'!G55</f>
        <v>1</v>
      </c>
      <c r="H174" s="333">
        <f>'[1]расходы 2020г'!H55</f>
        <v>0</v>
      </c>
      <c r="I174" s="408">
        <f t="shared" si="7"/>
        <v>0</v>
      </c>
    </row>
    <row r="175" spans="1:9" ht="30.75" customHeight="1">
      <c r="A175" s="384" t="s">
        <v>282</v>
      </c>
      <c r="B175" s="353" t="s">
        <v>370</v>
      </c>
      <c r="C175" s="360" t="s">
        <v>258</v>
      </c>
      <c r="D175" s="360" t="s">
        <v>260</v>
      </c>
      <c r="E175" s="361" t="s">
        <v>445</v>
      </c>
      <c r="F175" s="360"/>
      <c r="G175" s="333">
        <f>G176+G178</f>
        <v>342.3</v>
      </c>
      <c r="H175" s="333">
        <f>H176+H178</f>
        <v>342.3</v>
      </c>
      <c r="I175" s="408">
        <f t="shared" si="7"/>
        <v>100</v>
      </c>
    </row>
    <row r="176" spans="1:9" ht="30.75" customHeight="1">
      <c r="A176" s="358" t="s">
        <v>193</v>
      </c>
      <c r="B176" s="353" t="s">
        <v>370</v>
      </c>
      <c r="C176" s="360" t="s">
        <v>258</v>
      </c>
      <c r="D176" s="360" t="s">
        <v>260</v>
      </c>
      <c r="E176" s="361" t="s">
        <v>445</v>
      </c>
      <c r="F176" s="360" t="s">
        <v>419</v>
      </c>
      <c r="G176" s="333">
        <f>G177</f>
        <v>342.3</v>
      </c>
      <c r="H176" s="333">
        <f>H177</f>
        <v>342.3</v>
      </c>
      <c r="I176" s="408">
        <f t="shared" si="7"/>
        <v>100</v>
      </c>
    </row>
    <row r="177" spans="1:9" ht="30.75" customHeight="1">
      <c r="A177" s="358" t="s">
        <v>465</v>
      </c>
      <c r="B177" s="353" t="s">
        <v>370</v>
      </c>
      <c r="C177" s="360" t="s">
        <v>258</v>
      </c>
      <c r="D177" s="360" t="s">
        <v>260</v>
      </c>
      <c r="E177" s="361" t="s">
        <v>445</v>
      </c>
      <c r="F177" s="360" t="s">
        <v>378</v>
      </c>
      <c r="G177" s="333">
        <f>'расходы 2020г'!S98</f>
        <v>342.3</v>
      </c>
      <c r="H177" s="333">
        <f>'расходы 2020г'!T98</f>
        <v>342.3</v>
      </c>
      <c r="I177" s="408">
        <f t="shared" si="7"/>
        <v>100</v>
      </c>
    </row>
    <row r="178" spans="1:9" ht="20.25" customHeight="1" hidden="1">
      <c r="A178" s="363" t="s">
        <v>197</v>
      </c>
      <c r="B178" s="353" t="s">
        <v>370</v>
      </c>
      <c r="C178" s="360" t="s">
        <v>258</v>
      </c>
      <c r="D178" s="360" t="s">
        <v>260</v>
      </c>
      <c r="E178" s="361" t="s">
        <v>445</v>
      </c>
      <c r="F178" s="70" t="s">
        <v>198</v>
      </c>
      <c r="G178" s="410"/>
      <c r="H178" s="410"/>
      <c r="I178" s="408" t="e">
        <f t="shared" si="7"/>
        <v>#DIV/0!</v>
      </c>
    </row>
    <row r="179" spans="1:9" ht="25.5" hidden="1">
      <c r="A179" s="358" t="s">
        <v>199</v>
      </c>
      <c r="B179" s="353" t="s">
        <v>370</v>
      </c>
      <c r="C179" s="360" t="s">
        <v>258</v>
      </c>
      <c r="D179" s="360" t="s">
        <v>260</v>
      </c>
      <c r="E179" s="361" t="s">
        <v>445</v>
      </c>
      <c r="F179" s="70" t="s">
        <v>466</v>
      </c>
      <c r="G179" s="333"/>
      <c r="H179" s="333"/>
      <c r="I179" s="408" t="e">
        <f t="shared" si="7"/>
        <v>#DIV/0!</v>
      </c>
    </row>
    <row r="180" spans="1:9" ht="28.5" customHeight="1">
      <c r="A180" s="384" t="s">
        <v>474</v>
      </c>
      <c r="B180" s="353" t="s">
        <v>370</v>
      </c>
      <c r="C180" s="360" t="s">
        <v>257</v>
      </c>
      <c r="D180" s="360" t="s">
        <v>267</v>
      </c>
      <c r="E180" s="361" t="s">
        <v>319</v>
      </c>
      <c r="F180" s="360"/>
      <c r="G180" s="333">
        <f>G181+G183</f>
        <v>54.300000000000004</v>
      </c>
      <c r="H180" s="333">
        <f>H181+H183</f>
        <v>54.300000000000004</v>
      </c>
      <c r="I180" s="408">
        <f t="shared" si="7"/>
        <v>100</v>
      </c>
    </row>
    <row r="181" spans="1:9" ht="51">
      <c r="A181" s="358" t="s">
        <v>193</v>
      </c>
      <c r="B181" s="353" t="s">
        <v>370</v>
      </c>
      <c r="C181" s="360" t="s">
        <v>257</v>
      </c>
      <c r="D181" s="360" t="s">
        <v>267</v>
      </c>
      <c r="E181" s="361" t="s">
        <v>319</v>
      </c>
      <c r="F181" s="360" t="s">
        <v>419</v>
      </c>
      <c r="G181" s="333">
        <f>G182</f>
        <v>54.300000000000004</v>
      </c>
      <c r="H181" s="333">
        <f>H182</f>
        <v>54.300000000000004</v>
      </c>
      <c r="I181" s="408">
        <f t="shared" si="7"/>
        <v>100</v>
      </c>
    </row>
    <row r="182" spans="1:9" ht="25.5">
      <c r="A182" s="358" t="s">
        <v>465</v>
      </c>
      <c r="B182" s="353" t="s">
        <v>370</v>
      </c>
      <c r="C182" s="360" t="s">
        <v>257</v>
      </c>
      <c r="D182" s="360" t="s">
        <v>267</v>
      </c>
      <c r="E182" s="361" t="s">
        <v>319</v>
      </c>
      <c r="F182" s="360" t="s">
        <v>378</v>
      </c>
      <c r="G182" s="410">
        <f>'расходы 2020г'!S77</f>
        <v>54.300000000000004</v>
      </c>
      <c r="H182" s="410">
        <f>'расходы 2020г'!T77</f>
        <v>54.300000000000004</v>
      </c>
      <c r="I182" s="408">
        <f t="shared" si="7"/>
        <v>100</v>
      </c>
    </row>
    <row r="183" spans="1:9" ht="43.5" customHeight="1" hidden="1">
      <c r="A183" s="363" t="s">
        <v>197</v>
      </c>
      <c r="B183" s="353" t="s">
        <v>370</v>
      </c>
      <c r="C183" s="360" t="s">
        <v>257</v>
      </c>
      <c r="D183" s="360" t="s">
        <v>267</v>
      </c>
      <c r="E183" s="361" t="s">
        <v>319</v>
      </c>
      <c r="F183" s="70" t="s">
        <v>198</v>
      </c>
      <c r="G183" s="410"/>
      <c r="H183" s="410"/>
      <c r="I183" s="408" t="e">
        <f t="shared" si="7"/>
        <v>#DIV/0!</v>
      </c>
    </row>
    <row r="184" spans="1:9" ht="17.25" customHeight="1" hidden="1">
      <c r="A184" s="358" t="s">
        <v>467</v>
      </c>
      <c r="B184" s="353" t="s">
        <v>370</v>
      </c>
      <c r="C184" s="360" t="s">
        <v>257</v>
      </c>
      <c r="D184" s="360" t="s">
        <v>267</v>
      </c>
      <c r="E184" s="361" t="s">
        <v>319</v>
      </c>
      <c r="F184" s="70" t="s">
        <v>466</v>
      </c>
      <c r="G184" s="410"/>
      <c r="H184" s="410"/>
      <c r="I184" s="408" t="e">
        <f t="shared" si="7"/>
        <v>#DIV/0!</v>
      </c>
    </row>
    <row r="185" spans="1:9" ht="27">
      <c r="A185" s="386" t="s">
        <v>475</v>
      </c>
      <c r="B185" s="349" t="s">
        <v>370</v>
      </c>
      <c r="C185" s="372" t="s">
        <v>297</v>
      </c>
      <c r="D185" s="372" t="s">
        <v>257</v>
      </c>
      <c r="E185" s="351" t="s">
        <v>444</v>
      </c>
      <c r="F185" s="70"/>
      <c r="G185" s="417">
        <f>G186+G196+G199+G216+G222+G219+G212+G193+G214</f>
        <v>18937.473</v>
      </c>
      <c r="H185" s="417">
        <f>H186+H196+H199+H216+H222+H219+H212+H193+H214</f>
        <v>2702.25112</v>
      </c>
      <c r="I185" s="408">
        <f t="shared" si="7"/>
        <v>14.26933318928032</v>
      </c>
    </row>
    <row r="186" spans="1:9" ht="16.5" customHeight="1">
      <c r="A186" s="385" t="s">
        <v>299</v>
      </c>
      <c r="B186" s="353" t="s">
        <v>370</v>
      </c>
      <c r="C186" s="70" t="s">
        <v>297</v>
      </c>
      <c r="D186" s="70" t="s">
        <v>257</v>
      </c>
      <c r="E186" s="361" t="s">
        <v>447</v>
      </c>
      <c r="F186" s="70"/>
      <c r="G186" s="333">
        <f>G187</f>
        <v>49</v>
      </c>
      <c r="H186" s="333">
        <f>H187</f>
        <v>47.48412</v>
      </c>
      <c r="I186" s="408">
        <f t="shared" si="7"/>
        <v>96.90636734693877</v>
      </c>
    </row>
    <row r="187" spans="1:9" ht="15.75">
      <c r="A187" s="385" t="s">
        <v>222</v>
      </c>
      <c r="B187" s="353" t="s">
        <v>370</v>
      </c>
      <c r="C187" s="70" t="s">
        <v>297</v>
      </c>
      <c r="D187" s="70" t="s">
        <v>257</v>
      </c>
      <c r="E187" s="361" t="s">
        <v>447</v>
      </c>
      <c r="F187" s="70" t="s">
        <v>223</v>
      </c>
      <c r="G187" s="333">
        <f>G188</f>
        <v>49</v>
      </c>
      <c r="H187" s="333">
        <f>H188</f>
        <v>47.48412</v>
      </c>
      <c r="I187" s="408">
        <f t="shared" si="7"/>
        <v>96.90636734693877</v>
      </c>
    </row>
    <row r="188" spans="1:9" ht="15.75">
      <c r="A188" s="387" t="s">
        <v>203</v>
      </c>
      <c r="B188" s="353"/>
      <c r="C188" s="70"/>
      <c r="D188" s="70"/>
      <c r="E188" s="361" t="s">
        <v>447</v>
      </c>
      <c r="F188" s="70" t="s">
        <v>418</v>
      </c>
      <c r="G188" s="333">
        <f>'расходы 2020г'!S331</f>
        <v>49</v>
      </c>
      <c r="H188" s="333">
        <f>'расходы 2020г'!T331</f>
        <v>47.48412</v>
      </c>
      <c r="I188" s="408">
        <f t="shared" si="7"/>
        <v>96.90636734693877</v>
      </c>
    </row>
    <row r="189" spans="1:9" ht="15.75" hidden="1">
      <c r="A189" s="388"/>
      <c r="B189" s="353"/>
      <c r="C189" s="70"/>
      <c r="D189" s="70"/>
      <c r="E189" s="351"/>
      <c r="F189" s="372"/>
      <c r="G189" s="333"/>
      <c r="H189" s="333"/>
      <c r="I189" s="408" t="e">
        <f t="shared" si="7"/>
        <v>#DIV/0!</v>
      </c>
    </row>
    <row r="190" spans="1:9" ht="25.5" hidden="1">
      <c r="A190" s="231" t="s">
        <v>475</v>
      </c>
      <c r="B190" s="353"/>
      <c r="C190" s="70"/>
      <c r="D190" s="70"/>
      <c r="E190" s="228" t="s">
        <v>444</v>
      </c>
      <c r="F190" s="359" t="s">
        <v>198</v>
      </c>
      <c r="G190" s="333"/>
      <c r="H190" s="333"/>
      <c r="I190" s="408" t="e">
        <f t="shared" si="7"/>
        <v>#DIV/0!</v>
      </c>
    </row>
    <row r="191" spans="1:9" ht="25.5" hidden="1">
      <c r="A191" s="231" t="s">
        <v>426</v>
      </c>
      <c r="B191" s="353"/>
      <c r="C191" s="70"/>
      <c r="D191" s="70"/>
      <c r="E191" s="228" t="s">
        <v>427</v>
      </c>
      <c r="F191" s="359" t="s">
        <v>466</v>
      </c>
      <c r="G191" s="333"/>
      <c r="H191" s="333"/>
      <c r="I191" s="408" t="e">
        <f t="shared" si="7"/>
        <v>#DIV/0!</v>
      </c>
    </row>
    <row r="192" spans="1:9" ht="15.75" hidden="1">
      <c r="A192" s="389"/>
      <c r="B192" s="353"/>
      <c r="C192" s="70"/>
      <c r="D192" s="70"/>
      <c r="E192" s="351"/>
      <c r="F192" s="372"/>
      <c r="G192" s="333"/>
      <c r="H192" s="333"/>
      <c r="I192" s="408" t="e">
        <f t="shared" si="7"/>
        <v>#DIV/0!</v>
      </c>
    </row>
    <row r="193" spans="1:9" ht="51">
      <c r="A193" s="375" t="s">
        <v>428</v>
      </c>
      <c r="B193" s="353"/>
      <c r="C193" s="70"/>
      <c r="D193" s="70"/>
      <c r="E193" s="355" t="s">
        <v>429</v>
      </c>
      <c r="F193" s="355"/>
      <c r="G193" s="333">
        <f>G194</f>
        <v>8.3</v>
      </c>
      <c r="H193" s="333">
        <f>H194</f>
        <v>5.625</v>
      </c>
      <c r="I193" s="408">
        <f t="shared" si="7"/>
        <v>67.7710843373494</v>
      </c>
    </row>
    <row r="194" spans="1:9" ht="25.5">
      <c r="A194" s="363" t="s">
        <v>197</v>
      </c>
      <c r="B194" s="353"/>
      <c r="C194" s="70"/>
      <c r="D194" s="70"/>
      <c r="E194" s="361" t="s">
        <v>429</v>
      </c>
      <c r="F194" s="70" t="s">
        <v>198</v>
      </c>
      <c r="G194" s="333">
        <f>G195</f>
        <v>8.3</v>
      </c>
      <c r="H194" s="333">
        <f>H195</f>
        <v>5.625</v>
      </c>
      <c r="I194" s="408">
        <f t="shared" si="7"/>
        <v>67.7710843373494</v>
      </c>
    </row>
    <row r="195" spans="1:9" ht="25.5">
      <c r="A195" s="364" t="s">
        <v>199</v>
      </c>
      <c r="B195" s="353"/>
      <c r="C195" s="70"/>
      <c r="D195" s="70"/>
      <c r="E195" s="361" t="s">
        <v>429</v>
      </c>
      <c r="F195" s="70" t="s">
        <v>466</v>
      </c>
      <c r="G195" s="333">
        <f>'расходы 2020г'!S344</f>
        <v>8.3</v>
      </c>
      <c r="H195" s="333">
        <f>'расходы 2020г'!T344</f>
        <v>5.625</v>
      </c>
      <c r="I195" s="408">
        <f t="shared" si="7"/>
        <v>67.7710843373494</v>
      </c>
    </row>
    <row r="196" spans="1:9" ht="15.75">
      <c r="A196" s="363" t="s">
        <v>268</v>
      </c>
      <c r="B196" s="353" t="s">
        <v>370</v>
      </c>
      <c r="C196" s="70" t="s">
        <v>262</v>
      </c>
      <c r="D196" s="70" t="s">
        <v>258</v>
      </c>
      <c r="E196" s="361" t="s">
        <v>249</v>
      </c>
      <c r="F196" s="70"/>
      <c r="G196" s="410">
        <f>G197</f>
        <v>18.717</v>
      </c>
      <c r="H196" s="410">
        <f>H197</f>
        <v>18.6725</v>
      </c>
      <c r="I196" s="408">
        <f t="shared" si="7"/>
        <v>99.7622482235401</v>
      </c>
    </row>
    <row r="197" spans="1:9" ht="28.5" customHeight="1">
      <c r="A197" s="363" t="s">
        <v>197</v>
      </c>
      <c r="B197" s="353" t="s">
        <v>370</v>
      </c>
      <c r="C197" s="70" t="s">
        <v>262</v>
      </c>
      <c r="D197" s="70" t="s">
        <v>258</v>
      </c>
      <c r="E197" s="361" t="s">
        <v>249</v>
      </c>
      <c r="F197" s="70" t="s">
        <v>198</v>
      </c>
      <c r="G197" s="333">
        <f>G198</f>
        <v>18.717</v>
      </c>
      <c r="H197" s="333">
        <f>H198</f>
        <v>18.6725</v>
      </c>
      <c r="I197" s="408">
        <f t="shared" si="7"/>
        <v>99.7622482235401</v>
      </c>
    </row>
    <row r="198" spans="1:9" s="370" customFormat="1" ht="29.25" customHeight="1">
      <c r="A198" s="358" t="s">
        <v>199</v>
      </c>
      <c r="B198" s="353" t="s">
        <v>370</v>
      </c>
      <c r="C198" s="70" t="s">
        <v>262</v>
      </c>
      <c r="D198" s="70" t="s">
        <v>258</v>
      </c>
      <c r="E198" s="361" t="s">
        <v>249</v>
      </c>
      <c r="F198" s="70" t="s">
        <v>466</v>
      </c>
      <c r="G198" s="410">
        <f>'расходы 2020г'!S218</f>
        <v>18.717</v>
      </c>
      <c r="H198" s="410">
        <f>'расходы 2020г'!T218</f>
        <v>18.6725</v>
      </c>
      <c r="I198" s="408">
        <f t="shared" si="7"/>
        <v>99.7622482235401</v>
      </c>
    </row>
    <row r="199" spans="1:9" s="370" customFormat="1" ht="15.75" customHeight="1">
      <c r="A199" s="363" t="s">
        <v>302</v>
      </c>
      <c r="B199" s="353"/>
      <c r="C199" s="70"/>
      <c r="D199" s="70"/>
      <c r="E199" s="361" t="s">
        <v>239</v>
      </c>
      <c r="F199" s="70"/>
      <c r="G199" s="410">
        <f>G200+G203+G206+G209</f>
        <v>284.48</v>
      </c>
      <c r="H199" s="410">
        <f>H200+H203+H206+H209</f>
        <v>284.48</v>
      </c>
      <c r="I199" s="408">
        <f t="shared" si="7"/>
        <v>100</v>
      </c>
    </row>
    <row r="200" spans="1:9" ht="27" customHeight="1">
      <c r="A200" s="363" t="s">
        <v>451</v>
      </c>
      <c r="B200" s="353"/>
      <c r="C200" s="70"/>
      <c r="D200" s="70"/>
      <c r="E200" s="355" t="s">
        <v>448</v>
      </c>
      <c r="F200" s="366"/>
      <c r="G200" s="410">
        <f>G201</f>
        <v>124.5</v>
      </c>
      <c r="H200" s="410">
        <f>H201</f>
        <v>124.5</v>
      </c>
      <c r="I200" s="408">
        <f t="shared" si="7"/>
        <v>100</v>
      </c>
    </row>
    <row r="201" spans="1:9" ht="15.75" customHeight="1">
      <c r="A201" s="363" t="s">
        <v>204</v>
      </c>
      <c r="B201" s="353"/>
      <c r="C201" s="70"/>
      <c r="D201" s="70"/>
      <c r="E201" s="228" t="s">
        <v>448</v>
      </c>
      <c r="F201" s="70" t="s">
        <v>205</v>
      </c>
      <c r="G201" s="410">
        <f>G202</f>
        <v>124.5</v>
      </c>
      <c r="H201" s="410">
        <f>H202</f>
        <v>124.5</v>
      </c>
      <c r="I201" s="408">
        <f t="shared" si="7"/>
        <v>100</v>
      </c>
    </row>
    <row r="202" spans="1:9" ht="15.75" customHeight="1">
      <c r="A202" s="231" t="s">
        <v>417</v>
      </c>
      <c r="B202" s="353"/>
      <c r="C202" s="70"/>
      <c r="D202" s="70"/>
      <c r="E202" s="228" t="s">
        <v>448</v>
      </c>
      <c r="F202" s="359" t="s">
        <v>269</v>
      </c>
      <c r="G202" s="410">
        <f>'расходы 2020г'!S351</f>
        <v>124.5</v>
      </c>
      <c r="H202" s="410">
        <f>'расходы 2020г'!T351</f>
        <v>124.5</v>
      </c>
      <c r="I202" s="408">
        <f aca="true" t="shared" si="10" ref="I202:I226">H202/G202*100</f>
        <v>100</v>
      </c>
    </row>
    <row r="203" spans="1:9" ht="13.5" customHeight="1">
      <c r="A203" s="363" t="s">
        <v>454</v>
      </c>
      <c r="B203" s="353"/>
      <c r="C203" s="70"/>
      <c r="D203" s="70"/>
      <c r="E203" s="355" t="s">
        <v>449</v>
      </c>
      <c r="F203" s="366"/>
      <c r="G203" s="418">
        <f>G204</f>
        <v>121</v>
      </c>
      <c r="H203" s="418">
        <f>H204</f>
        <v>121</v>
      </c>
      <c r="I203" s="408">
        <f t="shared" si="10"/>
        <v>100</v>
      </c>
    </row>
    <row r="204" spans="1:9" ht="15" customHeight="1">
      <c r="A204" s="363" t="s">
        <v>204</v>
      </c>
      <c r="B204" s="353"/>
      <c r="C204" s="70"/>
      <c r="D204" s="70"/>
      <c r="E204" s="228" t="s">
        <v>449</v>
      </c>
      <c r="F204" s="70" t="s">
        <v>205</v>
      </c>
      <c r="G204" s="410">
        <f>G205</f>
        <v>121</v>
      </c>
      <c r="H204" s="410">
        <f>H205</f>
        <v>121</v>
      </c>
      <c r="I204" s="408">
        <f t="shared" si="10"/>
        <v>100</v>
      </c>
    </row>
    <row r="205" spans="1:9" ht="12.75" customHeight="1">
      <c r="A205" s="231" t="s">
        <v>417</v>
      </c>
      <c r="B205" s="353"/>
      <c r="C205" s="70"/>
      <c r="D205" s="70"/>
      <c r="E205" s="228" t="s">
        <v>449</v>
      </c>
      <c r="F205" s="359" t="s">
        <v>269</v>
      </c>
      <c r="G205" s="410">
        <f>'расходы 2020г'!S354</f>
        <v>121</v>
      </c>
      <c r="H205" s="410">
        <f>'расходы 2020г'!T354</f>
        <v>121</v>
      </c>
      <c r="I205" s="408">
        <f t="shared" si="10"/>
        <v>100</v>
      </c>
    </row>
    <row r="206" spans="1:9" ht="26.25" customHeight="1">
      <c r="A206" s="363" t="s">
        <v>452</v>
      </c>
      <c r="B206" s="353"/>
      <c r="C206" s="70"/>
      <c r="D206" s="70"/>
      <c r="E206" s="355" t="s">
        <v>450</v>
      </c>
      <c r="F206" s="366"/>
      <c r="G206" s="410">
        <f>G207</f>
        <v>26</v>
      </c>
      <c r="H206" s="410">
        <f>H207</f>
        <v>26</v>
      </c>
      <c r="I206" s="408">
        <f t="shared" si="10"/>
        <v>100</v>
      </c>
    </row>
    <row r="207" spans="1:9" ht="15.75" customHeight="1">
      <c r="A207" s="363" t="s">
        <v>204</v>
      </c>
      <c r="B207" s="353"/>
      <c r="C207" s="70"/>
      <c r="D207" s="70"/>
      <c r="E207" s="228" t="s">
        <v>450</v>
      </c>
      <c r="F207" s="70" t="s">
        <v>205</v>
      </c>
      <c r="G207" s="410">
        <f>G208</f>
        <v>26</v>
      </c>
      <c r="H207" s="410">
        <f>H208</f>
        <v>26</v>
      </c>
      <c r="I207" s="408">
        <f t="shared" si="10"/>
        <v>100</v>
      </c>
    </row>
    <row r="208" spans="1:9" ht="18" customHeight="1">
      <c r="A208" s="231" t="s">
        <v>417</v>
      </c>
      <c r="B208" s="353"/>
      <c r="C208" s="70"/>
      <c r="D208" s="70"/>
      <c r="E208" s="228" t="s">
        <v>450</v>
      </c>
      <c r="F208" s="359" t="s">
        <v>269</v>
      </c>
      <c r="G208" s="410">
        <f>'расходы 2020г'!S357</f>
        <v>26</v>
      </c>
      <c r="H208" s="410">
        <f>'расходы 2020г'!T357</f>
        <v>26</v>
      </c>
      <c r="I208" s="408">
        <f t="shared" si="10"/>
        <v>100</v>
      </c>
    </row>
    <row r="209" spans="1:9" ht="57.75" customHeight="1">
      <c r="A209" s="390" t="s">
        <v>221</v>
      </c>
      <c r="B209" s="353"/>
      <c r="C209" s="70"/>
      <c r="D209" s="70"/>
      <c r="E209" s="355" t="s">
        <v>484</v>
      </c>
      <c r="F209" s="366"/>
      <c r="G209" s="409">
        <f>G210</f>
        <v>12.98</v>
      </c>
      <c r="H209" s="409">
        <f>H210</f>
        <v>12.98</v>
      </c>
      <c r="I209" s="408">
        <f t="shared" si="10"/>
        <v>100</v>
      </c>
    </row>
    <row r="210" spans="1:9" ht="18" customHeight="1">
      <c r="A210" s="363" t="s">
        <v>204</v>
      </c>
      <c r="B210" s="353"/>
      <c r="C210" s="70"/>
      <c r="D210" s="70"/>
      <c r="E210" s="228" t="s">
        <v>484</v>
      </c>
      <c r="F210" s="359" t="s">
        <v>205</v>
      </c>
      <c r="G210" s="410">
        <f>G211</f>
        <v>12.98</v>
      </c>
      <c r="H210" s="410">
        <f>H211</f>
        <v>12.98</v>
      </c>
      <c r="I210" s="408">
        <f t="shared" si="10"/>
        <v>100</v>
      </c>
    </row>
    <row r="211" spans="1:9" ht="18" customHeight="1">
      <c r="A211" s="231" t="s">
        <v>417</v>
      </c>
      <c r="B211" s="353"/>
      <c r="C211" s="70"/>
      <c r="D211" s="70"/>
      <c r="E211" s="228" t="s">
        <v>484</v>
      </c>
      <c r="F211" s="359" t="s">
        <v>269</v>
      </c>
      <c r="G211" s="410">
        <f>'расходы 2020г'!S360</f>
        <v>12.98</v>
      </c>
      <c r="H211" s="410">
        <f>'расходы 2020г'!T360</f>
        <v>12.98</v>
      </c>
      <c r="I211" s="408">
        <f t="shared" si="10"/>
        <v>100</v>
      </c>
    </row>
    <row r="212" spans="1:9" ht="31.5" customHeight="1">
      <c r="A212" s="231" t="s">
        <v>422</v>
      </c>
      <c r="B212" s="353"/>
      <c r="C212" s="70"/>
      <c r="D212" s="70"/>
      <c r="E212" s="228" t="s">
        <v>423</v>
      </c>
      <c r="F212" s="359"/>
      <c r="G212" s="410">
        <f>G213</f>
        <v>20</v>
      </c>
      <c r="H212" s="410">
        <f>H213</f>
        <v>20</v>
      </c>
      <c r="I212" s="408">
        <f t="shared" si="10"/>
        <v>100</v>
      </c>
    </row>
    <row r="213" spans="1:9" ht="21.75" customHeight="1">
      <c r="A213" s="231" t="s">
        <v>222</v>
      </c>
      <c r="B213" s="353"/>
      <c r="C213" s="70"/>
      <c r="D213" s="70"/>
      <c r="E213" s="228" t="s">
        <v>423</v>
      </c>
      <c r="F213" s="359" t="s">
        <v>223</v>
      </c>
      <c r="G213" s="410">
        <f>'расходы 2020г'!S113</f>
        <v>20</v>
      </c>
      <c r="H213" s="410">
        <f>'расходы 2020г'!T113</f>
        <v>20</v>
      </c>
      <c r="I213" s="408">
        <f t="shared" si="10"/>
        <v>100</v>
      </c>
    </row>
    <row r="214" spans="1:9" ht="27.75" customHeight="1">
      <c r="A214" s="231" t="s">
        <v>306</v>
      </c>
      <c r="B214" s="353"/>
      <c r="C214" s="70"/>
      <c r="D214" s="70"/>
      <c r="E214" s="228" t="s">
        <v>308</v>
      </c>
      <c r="F214" s="359" t="s">
        <v>198</v>
      </c>
      <c r="G214" s="410">
        <f>G215</f>
        <v>1903.9</v>
      </c>
      <c r="H214" s="410">
        <f>H215</f>
        <v>1903.86202</v>
      </c>
      <c r="I214" s="408">
        <f t="shared" si="10"/>
        <v>99.99800514732917</v>
      </c>
    </row>
    <row r="215" spans="1:9" ht="27.75" customHeight="1">
      <c r="A215" s="364" t="s">
        <v>199</v>
      </c>
      <c r="B215" s="353"/>
      <c r="C215" s="70"/>
      <c r="D215" s="70"/>
      <c r="E215" s="228" t="s">
        <v>308</v>
      </c>
      <c r="F215" s="359" t="s">
        <v>466</v>
      </c>
      <c r="G215" s="410">
        <f>'расходы 2020г'!S117</f>
        <v>1903.9</v>
      </c>
      <c r="H215" s="410">
        <f>'расходы 2020г'!T117</f>
        <v>1903.86202</v>
      </c>
      <c r="I215" s="408">
        <f t="shared" si="10"/>
        <v>99.99800514732917</v>
      </c>
    </row>
    <row r="216" spans="1:9" ht="18.75" customHeight="1">
      <c r="A216" s="363" t="s">
        <v>453</v>
      </c>
      <c r="B216" s="353"/>
      <c r="C216" s="70"/>
      <c r="D216" s="70"/>
      <c r="E216" s="361" t="s">
        <v>232</v>
      </c>
      <c r="F216" s="372"/>
      <c r="G216" s="410">
        <f>G217</f>
        <v>410</v>
      </c>
      <c r="H216" s="410">
        <f>H217</f>
        <v>395.75148</v>
      </c>
      <c r="I216" s="408">
        <f t="shared" si="10"/>
        <v>96.5247512195122</v>
      </c>
    </row>
    <row r="217" spans="1:9" ht="30.75" customHeight="1">
      <c r="A217" s="363" t="s">
        <v>197</v>
      </c>
      <c r="B217" s="353"/>
      <c r="C217" s="70"/>
      <c r="D217" s="70"/>
      <c r="E217" s="228" t="s">
        <v>232</v>
      </c>
      <c r="F217" s="70" t="s">
        <v>198</v>
      </c>
      <c r="G217" s="333">
        <f>G218</f>
        <v>410</v>
      </c>
      <c r="H217" s="333">
        <f>H218</f>
        <v>395.75148</v>
      </c>
      <c r="I217" s="408">
        <f t="shared" si="10"/>
        <v>96.5247512195122</v>
      </c>
    </row>
    <row r="218" spans="1:9" ht="30.75" customHeight="1">
      <c r="A218" s="364" t="s">
        <v>199</v>
      </c>
      <c r="B218" s="353"/>
      <c r="C218" s="70"/>
      <c r="D218" s="70"/>
      <c r="E218" s="228" t="s">
        <v>232</v>
      </c>
      <c r="F218" s="70" t="s">
        <v>466</v>
      </c>
      <c r="G218" s="333">
        <f>'расходы 2020г'!S204</f>
        <v>410</v>
      </c>
      <c r="H218" s="333">
        <f>'расходы 2020г'!T204</f>
        <v>395.75148</v>
      </c>
      <c r="I218" s="408">
        <f t="shared" si="10"/>
        <v>96.5247512195122</v>
      </c>
    </row>
    <row r="219" spans="1:9" ht="30.75" customHeight="1">
      <c r="A219" s="231" t="s">
        <v>210</v>
      </c>
      <c r="B219" s="353"/>
      <c r="C219" s="70"/>
      <c r="D219" s="70"/>
      <c r="E219" s="228" t="s">
        <v>211</v>
      </c>
      <c r="F219" s="359"/>
      <c r="G219" s="333">
        <f>G220</f>
        <v>26.376</v>
      </c>
      <c r="H219" s="333">
        <f>H220</f>
        <v>26.376</v>
      </c>
      <c r="I219" s="408">
        <f t="shared" si="10"/>
        <v>100</v>
      </c>
    </row>
    <row r="220" spans="1:9" ht="30.75" customHeight="1">
      <c r="A220" s="231" t="s">
        <v>431</v>
      </c>
      <c r="B220" s="353"/>
      <c r="C220" s="70"/>
      <c r="D220" s="70"/>
      <c r="E220" s="228" t="s">
        <v>211</v>
      </c>
      <c r="F220" s="359" t="s">
        <v>200</v>
      </c>
      <c r="G220" s="333">
        <f>G221</f>
        <v>26.376</v>
      </c>
      <c r="H220" s="333">
        <f>H221</f>
        <v>26.376</v>
      </c>
      <c r="I220" s="408">
        <f t="shared" si="10"/>
        <v>100</v>
      </c>
    </row>
    <row r="221" spans="1:9" ht="30.75" customHeight="1">
      <c r="A221" s="363" t="s">
        <v>207</v>
      </c>
      <c r="B221" s="353"/>
      <c r="C221" s="70"/>
      <c r="D221" s="70"/>
      <c r="E221" s="228" t="s">
        <v>211</v>
      </c>
      <c r="F221" s="359" t="s">
        <v>469</v>
      </c>
      <c r="G221" s="333">
        <f>'расходы 2020г'!S91</f>
        <v>26.376</v>
      </c>
      <c r="H221" s="333">
        <f>'расходы 2020г'!T91</f>
        <v>26.376</v>
      </c>
      <c r="I221" s="408">
        <f t="shared" si="10"/>
        <v>100</v>
      </c>
    </row>
    <row r="222" spans="1:9" ht="30.75" customHeight="1">
      <c r="A222" s="231" t="s">
        <v>330</v>
      </c>
      <c r="B222" s="353"/>
      <c r="C222" s="70"/>
      <c r="D222" s="70"/>
      <c r="E222" s="228" t="s">
        <v>331</v>
      </c>
      <c r="F222" s="227"/>
      <c r="G222" s="333">
        <f>G223</f>
        <v>16216.7</v>
      </c>
      <c r="H222" s="333">
        <f>H223</f>
        <v>0</v>
      </c>
      <c r="I222" s="408">
        <f t="shared" si="10"/>
        <v>0</v>
      </c>
    </row>
    <row r="223" spans="1:9" ht="30.75" customHeight="1">
      <c r="A223" s="364" t="s">
        <v>401</v>
      </c>
      <c r="B223" s="353"/>
      <c r="C223" s="70"/>
      <c r="D223" s="70"/>
      <c r="E223" s="228" t="s">
        <v>331</v>
      </c>
      <c r="F223" s="227" t="s">
        <v>402</v>
      </c>
      <c r="G223" s="333">
        <f>G224</f>
        <v>16216.7</v>
      </c>
      <c r="H223" s="333">
        <f>H224</f>
        <v>0</v>
      </c>
      <c r="I223" s="408">
        <f t="shared" si="10"/>
        <v>0</v>
      </c>
    </row>
    <row r="224" spans="1:9" ht="30.75" customHeight="1">
      <c r="A224" s="364" t="s">
        <v>401</v>
      </c>
      <c r="B224" s="353"/>
      <c r="C224" s="70"/>
      <c r="D224" s="70"/>
      <c r="E224" s="228" t="s">
        <v>331</v>
      </c>
      <c r="F224" s="227" t="s">
        <v>403</v>
      </c>
      <c r="G224" s="333">
        <f>'расходы 2020г'!S162</f>
        <v>16216.7</v>
      </c>
      <c r="H224" s="333">
        <f>'расходы 2020г'!T162</f>
        <v>0</v>
      </c>
      <c r="I224" s="408">
        <f t="shared" si="10"/>
        <v>0</v>
      </c>
    </row>
    <row r="225" spans="1:9" s="247" customFormat="1" ht="15.75" customHeight="1">
      <c r="A225" s="391" t="s">
        <v>372</v>
      </c>
      <c r="B225" s="392"/>
      <c r="C225" s="393"/>
      <c r="D225" s="393"/>
      <c r="E225" s="394"/>
      <c r="F225" s="374"/>
      <c r="G225" s="416">
        <f>G185+G168+G157+G152+G147</f>
        <v>49435.109950000005</v>
      </c>
      <c r="H225" s="416">
        <f>H185+H168+H157+H152+H147</f>
        <v>32819.84722</v>
      </c>
      <c r="I225" s="408">
        <f t="shared" si="10"/>
        <v>66.38975265392325</v>
      </c>
    </row>
    <row r="226" spans="1:9" s="247" customFormat="1" ht="15" customHeight="1">
      <c r="A226" s="391" t="s">
        <v>373</v>
      </c>
      <c r="B226" s="392"/>
      <c r="C226" s="374"/>
      <c r="D226" s="374"/>
      <c r="E226" s="394"/>
      <c r="F226" s="374"/>
      <c r="G226" s="415">
        <f>G225+G146</f>
        <v>123875.76094000001</v>
      </c>
      <c r="H226" s="415">
        <f>H225+H146</f>
        <v>74746.85068</v>
      </c>
      <c r="I226" s="408">
        <f t="shared" si="10"/>
        <v>60.34017479513535</v>
      </c>
    </row>
    <row r="227" spans="7:9" ht="15.75">
      <c r="G227" s="397"/>
      <c r="H227" s="397"/>
      <c r="I227" s="397"/>
    </row>
    <row r="228" spans="7:9" ht="15.75">
      <c r="G228" s="398"/>
      <c r="H228" s="398"/>
      <c r="I228" s="398"/>
    </row>
    <row r="229" spans="7:9" ht="15.75">
      <c r="G229" s="399"/>
      <c r="I229" s="399"/>
    </row>
    <row r="230" spans="7:9" ht="15.75">
      <c r="G230" s="400"/>
      <c r="H230" s="400"/>
      <c r="I230" s="400"/>
    </row>
    <row r="277" spans="2:5" ht="15.75">
      <c r="B277" s="402"/>
      <c r="C277" s="403"/>
      <c r="D277" s="403"/>
      <c r="E277" s="404"/>
    </row>
    <row r="278" spans="2:5" ht="15.75">
      <c r="B278" s="402"/>
      <c r="C278" s="403"/>
      <c r="D278" s="403"/>
      <c r="E278" s="404"/>
    </row>
    <row r="279" spans="2:5" ht="15.75">
      <c r="B279" s="402"/>
      <c r="C279" s="403"/>
      <c r="D279" s="403"/>
      <c r="E279" s="404"/>
    </row>
    <row r="280" spans="2:5" ht="15.75">
      <c r="B280" s="402"/>
      <c r="C280" s="403"/>
      <c r="D280" s="403"/>
      <c r="E280" s="404"/>
    </row>
    <row r="281" spans="2:5" ht="15.75">
      <c r="B281" s="402"/>
      <c r="C281" s="403"/>
      <c r="D281" s="403"/>
      <c r="E281" s="404"/>
    </row>
  </sheetData>
  <sheetProtection/>
  <mergeCells count="4">
    <mergeCell ref="A5:I5"/>
    <mergeCell ref="C1:I1"/>
    <mergeCell ref="C2:I2"/>
    <mergeCell ref="C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8" r:id="rId1"/>
  <rowBreaks count="1" manualBreakCount="1">
    <brk id="18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6" width="9.125" style="108" customWidth="1"/>
    <col min="7" max="7" width="6.00390625" style="108" customWidth="1"/>
    <col min="8" max="8" width="9.125" style="108" customWidth="1"/>
    <col min="9" max="9" width="7.00390625" style="108" customWidth="1"/>
    <col min="10" max="10" width="16.00390625" style="108" customWidth="1"/>
    <col min="11" max="16384" width="9.125" style="108" customWidth="1"/>
  </cols>
  <sheetData>
    <row r="1" spans="8:10" ht="15.75">
      <c r="H1" s="1" t="s">
        <v>573</v>
      </c>
      <c r="I1" s="405"/>
      <c r="J1" s="405"/>
    </row>
    <row r="2" spans="8:10" ht="15.75" customHeight="1">
      <c r="H2" s="1" t="s">
        <v>544</v>
      </c>
      <c r="I2" s="406"/>
      <c r="J2" s="406"/>
    </row>
    <row r="3" ht="15.75">
      <c r="H3" s="2" t="s">
        <v>574</v>
      </c>
    </row>
    <row r="5" spans="1:10" ht="63.75" customHeight="1">
      <c r="A5" s="445" t="s">
        <v>579</v>
      </c>
      <c r="B5" s="445"/>
      <c r="C5" s="445"/>
      <c r="D5" s="445"/>
      <c r="E5" s="445"/>
      <c r="F5" s="445"/>
      <c r="G5" s="445"/>
      <c r="H5" s="445"/>
      <c r="I5" s="445"/>
      <c r="J5" s="445"/>
    </row>
    <row r="8" ht="15.75">
      <c r="A8" s="108" t="s">
        <v>575</v>
      </c>
    </row>
    <row r="9" spans="1:10" ht="24" customHeight="1">
      <c r="A9" s="446" t="s">
        <v>576</v>
      </c>
      <c r="B9" s="447"/>
      <c r="C9" s="447"/>
      <c r="D9" s="447"/>
      <c r="E9" s="447"/>
      <c r="F9" s="447"/>
      <c r="G9" s="447"/>
      <c r="H9" s="447"/>
      <c r="I9" s="448"/>
      <c r="J9" s="407"/>
    </row>
    <row r="10" spans="1:10" ht="15.75">
      <c r="A10" s="449" t="s">
        <v>577</v>
      </c>
      <c r="B10" s="450"/>
      <c r="C10" s="450"/>
      <c r="D10" s="450"/>
      <c r="E10" s="450"/>
      <c r="F10" s="450"/>
      <c r="G10" s="450"/>
      <c r="H10" s="450"/>
      <c r="I10" s="451"/>
      <c r="J10" s="407"/>
    </row>
    <row r="12" ht="15.75">
      <c r="A12" s="108" t="s">
        <v>578</v>
      </c>
    </row>
    <row r="13" spans="1:10" ht="24" customHeight="1">
      <c r="A13" s="446" t="s">
        <v>576</v>
      </c>
      <c r="B13" s="447"/>
      <c r="C13" s="447"/>
      <c r="D13" s="447"/>
      <c r="E13" s="447"/>
      <c r="F13" s="447"/>
      <c r="G13" s="447"/>
      <c r="H13" s="447"/>
      <c r="I13" s="448"/>
      <c r="J13" s="407"/>
    </row>
    <row r="14" spans="1:10" ht="15.75">
      <c r="A14" s="449" t="s">
        <v>577</v>
      </c>
      <c r="B14" s="450"/>
      <c r="C14" s="450"/>
      <c r="D14" s="450"/>
      <c r="E14" s="450"/>
      <c r="F14" s="450"/>
      <c r="G14" s="450"/>
      <c r="H14" s="450"/>
      <c r="I14" s="451"/>
      <c r="J14" s="407"/>
    </row>
  </sheetData>
  <sheetProtection/>
  <mergeCells count="5">
    <mergeCell ref="A5:J5"/>
    <mergeCell ref="A9:I9"/>
    <mergeCell ref="A10:I10"/>
    <mergeCell ref="A13:I13"/>
    <mergeCell ref="A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2020-07-14T01:17:17Z</cp:lastPrinted>
  <dcterms:created xsi:type="dcterms:W3CDTF">2007-12-24T02:44:39Z</dcterms:created>
  <dcterms:modified xsi:type="dcterms:W3CDTF">2021-04-16T04:46:45Z</dcterms:modified>
  <cp:category/>
  <cp:version/>
  <cp:contentType/>
  <cp:contentStatus/>
</cp:coreProperties>
</file>